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woodardcurran-my.sharepoint.com/personal/ldrumm_woodardcurran_com/Documents/_PCFolders/Desktop/"/>
    </mc:Choice>
  </mc:AlternateContent>
  <xr:revisionPtr revIDLastSave="1" documentId="8_{E89D7721-C3C6-4207-92CE-DBED77748701}" xr6:coauthVersionLast="47" xr6:coauthVersionMax="47" xr10:uidLastSave="{75D765DD-A7E7-44F3-85D5-CDA576F138CE}"/>
  <bookViews>
    <workbookView xWindow="-28920" yWindow="-120" windowWidth="29040" windowHeight="15720" xr2:uid="{ACE07E4E-4E80-4901-B285-A130A9D30197}"/>
  </bookViews>
  <sheets>
    <sheet name="Calculator" sheetId="3" r:id="rId1"/>
  </sheets>
  <definedNames>
    <definedName name="_xlnm.Print_Titles" localSheetId="0">Calculator!$1:$1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3" l="1"/>
  <c r="D48" i="3"/>
  <c r="E48" i="3" s="1"/>
  <c r="D49" i="3"/>
  <c r="E49" i="3" s="1"/>
  <c r="D50" i="3"/>
  <c r="E50" i="3" s="1"/>
  <c r="D51" i="3"/>
  <c r="E51" i="3" s="1"/>
  <c r="D52" i="3"/>
  <c r="E52" i="3" s="1"/>
  <c r="D27" i="3" l="1"/>
  <c r="F27" i="3" s="1"/>
  <c r="D28" i="3"/>
  <c r="F28" i="3" s="1"/>
  <c r="D29" i="3"/>
  <c r="F29" i="3" s="1"/>
  <c r="D30" i="3"/>
  <c r="F30" i="3" s="1"/>
  <c r="D31" i="3"/>
  <c r="F31" i="3" s="1"/>
  <c r="D32" i="3"/>
  <c r="F32" i="3" s="1"/>
  <c r="D33" i="3"/>
  <c r="F33" i="3" s="1"/>
  <c r="D34" i="3"/>
  <c r="F34" i="3" s="1"/>
  <c r="D35" i="3"/>
  <c r="F35" i="3" s="1"/>
  <c r="D36" i="3"/>
  <c r="F36" i="3" s="1"/>
  <c r="D37" i="3"/>
  <c r="F37" i="3" s="1"/>
  <c r="D38" i="3"/>
  <c r="F38" i="3" s="1"/>
  <c r="D39" i="3"/>
  <c r="F39" i="3" s="1"/>
  <c r="D40" i="3"/>
  <c r="F40" i="3" s="1"/>
  <c r="D41" i="3"/>
  <c r="F41" i="3" s="1"/>
  <c r="D42" i="3"/>
  <c r="F42" i="3" s="1"/>
  <c r="C101" i="3"/>
  <c r="F101" i="3" s="1"/>
  <c r="C102" i="3"/>
  <c r="F102" i="3" s="1"/>
  <c r="C103" i="3"/>
  <c r="F103" i="3" s="1"/>
  <c r="C104" i="3"/>
  <c r="F104" i="3" s="1"/>
  <c r="C105" i="3"/>
  <c r="F105" i="3" s="1"/>
  <c r="C106" i="3"/>
  <c r="F106" i="3" s="1"/>
  <c r="C107" i="3"/>
  <c r="F107" i="3" s="1"/>
  <c r="C108" i="3"/>
  <c r="F108" i="3" s="1"/>
  <c r="C109" i="3"/>
  <c r="F109" i="3" s="1"/>
  <c r="C110" i="3"/>
  <c r="F110" i="3" s="1"/>
  <c r="C111" i="3"/>
  <c r="F111" i="3" s="1"/>
  <c r="C112" i="3"/>
  <c r="C113" i="3"/>
  <c r="F113" i="3" s="1"/>
  <c r="C114" i="3"/>
  <c r="F114" i="3" s="1"/>
  <c r="C100" i="3"/>
  <c r="F100" i="3" s="1"/>
  <c r="C83" i="3"/>
  <c r="F83" i="3" s="1"/>
  <c r="C82" i="3"/>
  <c r="F82" i="3" s="1"/>
  <c r="C81" i="3"/>
  <c r="F81" i="3" s="1"/>
  <c r="C80" i="3"/>
  <c r="F80" i="3" s="1"/>
  <c r="C79" i="3"/>
  <c r="F79" i="3" s="1"/>
  <c r="C78" i="3"/>
  <c r="F78" i="3" s="1"/>
  <c r="C77" i="3"/>
  <c r="F77" i="3" s="1"/>
  <c r="C76" i="3"/>
  <c r="F76" i="3" s="1"/>
  <c r="C64" i="3"/>
  <c r="F64" i="3" s="1"/>
  <c r="C65" i="3"/>
  <c r="F65" i="3" s="1"/>
  <c r="C66" i="3"/>
  <c r="F66" i="3" s="1"/>
  <c r="C67" i="3"/>
  <c r="F67" i="3" s="1"/>
  <c r="C68" i="3"/>
  <c r="F68" i="3" s="1"/>
  <c r="C69" i="3"/>
  <c r="F69" i="3" s="1"/>
  <c r="C70" i="3"/>
  <c r="F70" i="3" s="1"/>
  <c r="C63" i="3"/>
  <c r="F63" i="3" s="1"/>
  <c r="C84" i="3"/>
  <c r="F84" i="3" s="1"/>
  <c r="C85" i="3"/>
  <c r="F85" i="3" s="1"/>
  <c r="C86" i="3"/>
  <c r="F86" i="3" s="1"/>
  <c r="C87" i="3"/>
  <c r="F87" i="3" s="1"/>
  <c r="C88" i="3"/>
  <c r="F88" i="3" s="1"/>
  <c r="F20" i="3"/>
  <c r="F21" i="3"/>
  <c r="F22" i="3"/>
  <c r="F23" i="3"/>
  <c r="F19" i="3"/>
  <c r="C89" i="3"/>
  <c r="F89" i="3" s="1"/>
  <c r="C90" i="3"/>
  <c r="F90" i="3" s="1"/>
  <c r="C91" i="3"/>
  <c r="F91" i="3" s="1"/>
  <c r="C92" i="3"/>
  <c r="F92" i="3" s="1"/>
  <c r="C93" i="3"/>
  <c r="F93" i="3" s="1"/>
  <c r="B149" i="3"/>
  <c r="D145" i="3"/>
  <c r="D152" i="3" s="1"/>
  <c r="D146" i="3"/>
  <c r="D153" i="3" s="1"/>
  <c r="D147" i="3"/>
  <c r="D154" i="3" s="1"/>
  <c r="D148" i="3"/>
  <c r="D155" i="3" s="1"/>
  <c r="D144" i="3"/>
  <c r="D151" i="3" s="1"/>
  <c r="E135" i="3"/>
  <c r="E137" i="3"/>
  <c r="E138" i="3"/>
  <c r="E139" i="3"/>
  <c r="E134" i="3"/>
  <c r="F112" i="3" l="1"/>
  <c r="C118" i="3" s="1"/>
  <c r="C158" i="3"/>
  <c r="C56" i="3"/>
  <c r="C173" i="3" s="1"/>
  <c r="C175" i="3" l="1"/>
  <c r="C180" i="3"/>
</calcChain>
</file>

<file path=xl/sharedStrings.xml><?xml version="1.0" encoding="utf-8"?>
<sst xmlns="http://schemas.openxmlformats.org/spreadsheetml/2006/main" count="140" uniqueCount="107">
  <si>
    <t>Return on Investment Calculator</t>
  </si>
  <si>
    <t>Introduction:</t>
  </si>
  <si>
    <t>Controls:</t>
  </si>
  <si>
    <t>Control System</t>
  </si>
  <si>
    <t>Installation Cost</t>
  </si>
  <si>
    <t>Other Costs</t>
  </si>
  <si>
    <t>Subtotal</t>
  </si>
  <si>
    <t>Comments</t>
  </si>
  <si>
    <t>ABAC</t>
  </si>
  <si>
    <t>Instrumentation:</t>
  </si>
  <si>
    <t>Instrument(s)</t>
  </si>
  <si>
    <t>Item</t>
  </si>
  <si>
    <t xml:space="preserve">Total Capital Costs = </t>
  </si>
  <si>
    <t>Annual O&amp;M Costs:</t>
  </si>
  <si>
    <t>Annual In-house Labor (hours) </t>
  </si>
  <si>
    <t>$/hr</t>
  </si>
  <si>
    <t xml:space="preserve">Total Annual O&amp;M Costs = </t>
  </si>
  <si>
    <t>Choose Approach:</t>
  </si>
  <si>
    <t>Enter "1" if using Quantity Savings Calculator or a "2" if using Percent Savings Calculator:</t>
  </si>
  <si>
    <t>Option 1 Annual Savings - Quantity Savings Calculator</t>
  </si>
  <si>
    <t>Unit</t>
  </si>
  <si>
    <t>Quantity</t>
  </si>
  <si>
    <t>Energy</t>
  </si>
  <si>
    <t>kwh</t>
  </si>
  <si>
    <t>Chemicals</t>
  </si>
  <si>
    <t>gallons</t>
  </si>
  <si>
    <t>Labor</t>
  </si>
  <si>
    <t>hours</t>
  </si>
  <si>
    <t>Sludge</t>
  </si>
  <si>
    <t>wet tons</t>
  </si>
  <si>
    <t>&lt;Other&gt;</t>
  </si>
  <si>
    <t>Option 2 Annual Savings - Percent Savings Calculator</t>
  </si>
  <si>
    <t>Total annual budget:</t>
  </si>
  <si>
    <t>Percent Savings</t>
  </si>
  <si>
    <t>Savings</t>
  </si>
  <si>
    <t>Electricity</t>
  </si>
  <si>
    <t>Sludge Disposal</t>
  </si>
  <si>
    <t>Chemical</t>
  </si>
  <si>
    <t>Other</t>
  </si>
  <si>
    <t xml:space="preserve">Total Annual Savings = </t>
  </si>
  <si>
    <t xml:space="preserve">Return on Investment (ROI) = </t>
  </si>
  <si>
    <t>Years</t>
  </si>
  <si>
    <t>%</t>
  </si>
  <si>
    <t>Labor as percent of total</t>
  </si>
  <si>
    <t>Electricity as percent of total</t>
  </si>
  <si>
    <t>Sludge Disposal as percent of total</t>
  </si>
  <si>
    <t>Chemical as percent of total</t>
  </si>
  <si>
    <t>Other as percent of total</t>
  </si>
  <si>
    <t>Annual O&amp;M Savings:</t>
  </si>
  <si>
    <t>Dissolved oxygen sensor</t>
  </si>
  <si>
    <t>ISE Ammonium sensor</t>
  </si>
  <si>
    <t>third-party cost includes installation &amp; startup</t>
  </si>
  <si>
    <t>ABAC (proprietary system)</t>
  </si>
  <si>
    <t>1. Capital Costs:</t>
  </si>
  <si>
    <t>A. Controls:</t>
  </si>
  <si>
    <t>B. Instrumentation:</t>
  </si>
  <si>
    <t>C. Other Costs (e.g. related equipment upgrades, electrical upgrades, data storage costs):</t>
  </si>
  <si>
    <t>Subtotal
(sum of cost columns)</t>
  </si>
  <si>
    <t>Valve installation</t>
  </si>
  <si>
    <t>Annual In-house Labor (hours)</t>
  </si>
  <si>
    <t>Labor Costs</t>
  </si>
  <si>
    <t>Average Controls Labor Cost:</t>
  </si>
  <si>
    <t>Average Instrumentation Labor Cost:</t>
  </si>
  <si>
    <t>Data Validation &amp; Management:</t>
  </si>
  <si>
    <t>Average Data Management Labor Cost:</t>
  </si>
  <si>
    <r>
      <t>Annual In-house Labor (hours)</t>
    </r>
    <r>
      <rPr>
        <b/>
        <vertAlign val="superscript"/>
        <sz val="10"/>
        <rFont val="Calibri"/>
        <family val="2"/>
      </rPr>
      <t> 1</t>
    </r>
  </si>
  <si>
    <t>1. Labor for in-house cleaning, calibration, preventive maintenance and etc. related to the instrument(s).</t>
  </si>
  <si>
    <t>Consumables ($/year)</t>
  </si>
  <si>
    <t>Other ($/year) </t>
  </si>
  <si>
    <t>Data management system</t>
  </si>
  <si>
    <t>Annual training</t>
  </si>
  <si>
    <t>Automatic valves</t>
  </si>
  <si>
    <t>Unit Cost</t>
  </si>
  <si>
    <t>Dissolved Oxygen sensor</t>
  </si>
  <si>
    <t>ISE Ammonia sensor</t>
  </si>
  <si>
    <t>Installation (% of instrument + accessories)</t>
  </si>
  <si>
    <t>Installation</t>
  </si>
  <si>
    <t>Items</t>
  </si>
  <si>
    <t>Accessories  Cost 
(transmitter, cleaning units, supports, and etc.)
(Total)</t>
  </si>
  <si>
    <t>Installation Cost
(Percent of Instruments &amp; Accessories)</t>
  </si>
  <si>
    <t>Equipment &amp; Materials</t>
  </si>
  <si>
    <t>Control Program Development/ Purchase Cost</t>
  </si>
  <si>
    <t>Startup &amp; Commissioning Cost</t>
  </si>
  <si>
    <t>In-House Labor Costs</t>
  </si>
  <si>
    <t>Third-party Support &amp; Subscriptions Cost</t>
  </si>
  <si>
    <t>Parts</t>
  </si>
  <si>
    <t xml:space="preserve">Service Contracts </t>
  </si>
  <si>
    <t>DO validation testing</t>
  </si>
  <si>
    <t>Ammonia validation testing</t>
  </si>
  <si>
    <t>assume in-house laboratory analysis</t>
  </si>
  <si>
    <t>Instrument Cost
(Total)</t>
  </si>
  <si>
    <t>Net Annual Savings &amp; Return on Investment:</t>
  </si>
  <si>
    <t xml:space="preserve">Net Annual Savings = </t>
  </si>
  <si>
    <t>Installation (% of equipment/materials)</t>
  </si>
  <si>
    <t>Note:</t>
  </si>
  <si>
    <t>Calculations:</t>
  </si>
  <si>
    <t>ROI = Capital Costs/(Annual Savings - Annual O&amp;M Costs)</t>
  </si>
  <si>
    <t>years</t>
  </si>
  <si>
    <t>rounded to nearest $1,000</t>
  </si>
  <si>
    <t>Borrowing term (n)</t>
  </si>
  <si>
    <t>Interest rate (i)</t>
  </si>
  <si>
    <t xml:space="preserve">If the net annual savings and ROI results are negative, then the annual costs are estimated to exceed the annual savings, and implementation of the system will not result in a cost savings. However, some of the benefits may be qualitative (e.g., improving reliability), and identification and articulation of both qualitative and quantitative costs &amp; benefits can support the justification for implementation. </t>
  </si>
  <si>
    <t>Net Annual Savings = Total Annual Savings - Total Annual O&amp;M Costs - Annual Capital Recovery Costs*</t>
  </si>
  <si>
    <t>Enter "1" if including Annual Capital Recovery Costs or a "0" if not including Capital Costs in Net Annual Savings calculation:</t>
  </si>
  <si>
    <t>Estimated Annual Capital Recovery Costs</t>
  </si>
  <si>
    <t xml:space="preserve">     where estimated Annual Capital Recovery Costs = (A/P,i,n):</t>
  </si>
  <si>
    <t>*If you'd like to account for the Capital Costs in the Net Annual Savings calculation, the formula can incorporate the Capital Costs as Annual Capital Recovery Costs.  The Annual Capital Recovery Costs are calculated as the equivalent uniform annual amount of the Capital Costs assuming the money for the Capital Costs is borrowed (e.g., bonding) with a user-specified period of years (n) and interest rate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</si>
</sst>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_);_(&quot;$&quot;* \(#,##0\);_(&quot;$&quot;* &quot;-&quot;??_);_(@_)"/>
    <numFmt numFmtId="165" formatCode="&quot;$&quot;#,##0"/>
    <numFmt numFmtId="166" formatCode="&quot;$&quot;#,##0.00"/>
    <numFmt numFmtId="167" formatCode="_(* #,##0_);_(* \(#,##0\);_(* &quot;-&quot;??_);_(@_)"/>
    <numFmt numFmtId="168" formatCode="0.0"/>
  </numFmts>
  <fonts count="20" x14ac:knownFonts="1">
    <font>
      <sz val="11"/>
      <color theme="1"/>
      <name val="Calibri"/>
      <family val="2"/>
      <scheme val="minor"/>
    </font>
    <font>
      <sz val="11"/>
      <color theme="1"/>
      <name val="Calibri"/>
      <family val="2"/>
      <scheme val="minor"/>
    </font>
    <font>
      <b/>
      <sz val="10"/>
      <name val="Calibri"/>
      <family val="2"/>
    </font>
    <font>
      <sz val="10"/>
      <name val="Calibri"/>
      <family val="2"/>
    </font>
    <font>
      <sz val="10"/>
      <color theme="1"/>
      <name val="Calibri"/>
      <family val="2"/>
      <scheme val="minor"/>
    </font>
    <font>
      <b/>
      <sz val="14"/>
      <color theme="0"/>
      <name val="Calibri"/>
      <family val="2"/>
      <scheme val="minor"/>
    </font>
    <font>
      <b/>
      <sz val="12"/>
      <color theme="9"/>
      <name val="Calibri"/>
      <family val="2"/>
    </font>
    <font>
      <b/>
      <sz val="12"/>
      <color theme="9"/>
      <name val="Calibri"/>
      <family val="2"/>
      <scheme val="minor"/>
    </font>
    <font>
      <i/>
      <sz val="10"/>
      <color theme="8"/>
      <name val="Calibri"/>
      <family val="2"/>
      <scheme val="minor"/>
    </font>
    <font>
      <i/>
      <sz val="10"/>
      <name val="Calibri"/>
      <family val="2"/>
      <scheme val="minor"/>
    </font>
    <font>
      <sz val="10"/>
      <name val="Calibri"/>
      <family val="2"/>
      <scheme val="minor"/>
    </font>
    <font>
      <sz val="10"/>
      <color theme="1"/>
      <name val="Calibri"/>
      <family val="2"/>
    </font>
    <font>
      <b/>
      <sz val="14"/>
      <color theme="6"/>
      <name val="Calibri"/>
      <family val="2"/>
      <scheme val="minor"/>
    </font>
    <font>
      <b/>
      <sz val="22"/>
      <color theme="9"/>
      <name val="Calibri"/>
      <family val="2"/>
      <scheme val="minor"/>
    </font>
    <font>
      <sz val="14"/>
      <color theme="1"/>
      <name val="Calibri"/>
      <family val="2"/>
      <scheme val="minor"/>
    </font>
    <font>
      <sz val="14"/>
      <name val="Calibri"/>
      <family val="2"/>
      <scheme val="minor"/>
    </font>
    <font>
      <b/>
      <vertAlign val="superscript"/>
      <sz val="10"/>
      <name val="Calibri"/>
      <family val="2"/>
    </font>
    <font>
      <sz val="11"/>
      <name val="Calibri"/>
      <family val="2"/>
      <scheme val="minor"/>
    </font>
    <font>
      <b/>
      <sz val="10"/>
      <name val="Calibri"/>
      <family val="2"/>
      <scheme val="minor"/>
    </font>
    <font>
      <b/>
      <sz val="10"/>
      <color theme="1"/>
      <name val="Calibri"/>
      <family val="2"/>
      <scheme val="minor"/>
    </font>
  </fonts>
  <fills count="8">
    <fill>
      <patternFill patternType="none"/>
    </fill>
    <fill>
      <patternFill patternType="gray125"/>
    </fill>
    <fill>
      <patternFill patternType="solid">
        <fgColor theme="6"/>
        <bgColor indexed="64"/>
      </patternFill>
    </fill>
    <fill>
      <patternFill patternType="solid">
        <fgColor theme="7" tint="0.39997558519241921"/>
        <bgColor indexed="65"/>
      </patternFill>
    </fill>
    <fill>
      <patternFill patternType="solid">
        <fgColor rgb="FFBFD8D8"/>
        <bgColor indexed="64"/>
      </patternFill>
    </fill>
    <fill>
      <patternFill patternType="solid">
        <fgColor theme="4"/>
        <bgColor indexed="64"/>
      </patternFill>
    </fill>
    <fill>
      <patternFill patternType="solid">
        <fgColor theme="2"/>
        <bgColor indexed="64"/>
      </patternFill>
    </fill>
    <fill>
      <patternFill patternType="solid">
        <fgColor theme="9"/>
        <bgColor indexed="64"/>
      </patternFill>
    </fill>
  </fills>
  <borders count="39">
    <border>
      <left/>
      <right/>
      <top/>
      <bottom/>
      <diagonal/>
    </border>
    <border>
      <left style="medium">
        <color theme="9"/>
      </left>
      <right style="medium">
        <color theme="9"/>
      </right>
      <top style="medium">
        <color theme="9"/>
      </top>
      <bottom style="medium">
        <color theme="9"/>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theme="8"/>
      </left>
      <right style="thin">
        <color theme="8"/>
      </right>
      <top style="thin">
        <color theme="8"/>
      </top>
      <bottom style="thin">
        <color theme="8"/>
      </bottom>
      <diagonal/>
    </border>
    <border>
      <left style="medium">
        <color theme="9"/>
      </left>
      <right style="thin">
        <color theme="8"/>
      </right>
      <top style="medium">
        <color theme="9"/>
      </top>
      <bottom style="thin">
        <color theme="8"/>
      </bottom>
      <diagonal/>
    </border>
    <border>
      <left style="thin">
        <color theme="8"/>
      </left>
      <right style="thin">
        <color theme="8"/>
      </right>
      <top style="medium">
        <color theme="9"/>
      </top>
      <bottom style="thin">
        <color theme="8"/>
      </bottom>
      <diagonal/>
    </border>
    <border>
      <left style="thin">
        <color theme="8"/>
      </left>
      <right style="medium">
        <color theme="9"/>
      </right>
      <top style="medium">
        <color theme="9"/>
      </top>
      <bottom style="thin">
        <color theme="8"/>
      </bottom>
      <diagonal/>
    </border>
    <border>
      <left style="medium">
        <color theme="9"/>
      </left>
      <right style="thin">
        <color theme="8"/>
      </right>
      <top style="thin">
        <color theme="8"/>
      </top>
      <bottom style="medium">
        <color theme="9"/>
      </bottom>
      <diagonal/>
    </border>
    <border>
      <left style="thin">
        <color theme="8"/>
      </left>
      <right style="thin">
        <color theme="8"/>
      </right>
      <top style="thin">
        <color theme="8"/>
      </top>
      <bottom style="medium">
        <color theme="9"/>
      </bottom>
      <diagonal/>
    </border>
    <border>
      <left style="thin">
        <color theme="8"/>
      </left>
      <right style="medium">
        <color theme="9"/>
      </right>
      <top style="thin">
        <color theme="8"/>
      </top>
      <bottom style="medium">
        <color theme="9"/>
      </bottom>
      <diagonal/>
    </border>
    <border>
      <left style="medium">
        <color theme="9"/>
      </left>
      <right style="thin">
        <color theme="8"/>
      </right>
      <top style="thin">
        <color theme="8"/>
      </top>
      <bottom style="thin">
        <color theme="8"/>
      </bottom>
      <diagonal/>
    </border>
    <border>
      <left style="thin">
        <color theme="8"/>
      </left>
      <right style="medium">
        <color theme="9"/>
      </right>
      <top style="thin">
        <color theme="8"/>
      </top>
      <bottom style="thin">
        <color theme="8"/>
      </bottom>
      <diagonal/>
    </border>
    <border>
      <left style="medium">
        <color theme="9"/>
      </left>
      <right/>
      <top style="medium">
        <color theme="9"/>
      </top>
      <bottom style="thin">
        <color theme="8"/>
      </bottom>
      <diagonal/>
    </border>
    <border>
      <left/>
      <right style="thin">
        <color theme="8"/>
      </right>
      <top style="medium">
        <color theme="9"/>
      </top>
      <bottom style="thin">
        <color theme="8"/>
      </bottom>
      <diagonal/>
    </border>
    <border>
      <left style="medium">
        <color theme="9"/>
      </left>
      <right/>
      <top style="thin">
        <color theme="8"/>
      </top>
      <bottom style="medium">
        <color theme="9"/>
      </bottom>
      <diagonal/>
    </border>
    <border>
      <left/>
      <right style="thin">
        <color theme="8"/>
      </right>
      <top style="thin">
        <color theme="8"/>
      </top>
      <bottom style="thin">
        <color theme="8"/>
      </bottom>
      <diagonal/>
    </border>
    <border>
      <left/>
      <right style="thin">
        <color theme="8"/>
      </right>
      <top style="thin">
        <color theme="8"/>
      </top>
      <bottom style="medium">
        <color theme="9"/>
      </bottom>
      <diagonal/>
    </border>
    <border>
      <left style="medium">
        <color theme="9"/>
      </left>
      <right/>
      <top style="thin">
        <color theme="8"/>
      </top>
      <bottom style="thin">
        <color theme="8"/>
      </bottom>
      <diagonal/>
    </border>
    <border>
      <left style="thin">
        <color theme="8"/>
      </left>
      <right/>
      <top style="medium">
        <color theme="9"/>
      </top>
      <bottom style="thin">
        <color theme="8"/>
      </bottom>
      <diagonal/>
    </border>
    <border>
      <left/>
      <right style="medium">
        <color theme="9"/>
      </right>
      <top style="medium">
        <color theme="9"/>
      </top>
      <bottom style="thin">
        <color theme="8"/>
      </bottom>
      <diagonal/>
    </border>
    <border>
      <left style="thin">
        <color theme="8"/>
      </left>
      <right/>
      <top style="thin">
        <color theme="8"/>
      </top>
      <bottom style="thin">
        <color theme="8"/>
      </bottom>
      <diagonal/>
    </border>
    <border>
      <left/>
      <right style="medium">
        <color theme="9"/>
      </right>
      <top style="thin">
        <color theme="8"/>
      </top>
      <bottom style="thin">
        <color theme="8"/>
      </bottom>
      <diagonal/>
    </border>
    <border>
      <left style="thin">
        <color theme="8"/>
      </left>
      <right/>
      <top style="thin">
        <color theme="8"/>
      </top>
      <bottom style="medium">
        <color theme="9"/>
      </bottom>
      <diagonal/>
    </border>
    <border>
      <left/>
      <right style="medium">
        <color theme="9"/>
      </right>
      <top style="thin">
        <color theme="8"/>
      </top>
      <bottom style="medium">
        <color theme="9"/>
      </bottom>
      <diagonal/>
    </border>
    <border>
      <left style="medium">
        <color theme="6"/>
      </left>
      <right/>
      <top style="medium">
        <color theme="6"/>
      </top>
      <bottom style="medium">
        <color theme="6"/>
      </bottom>
      <diagonal/>
    </border>
    <border>
      <left/>
      <right style="medium">
        <color theme="6"/>
      </right>
      <top style="medium">
        <color theme="6"/>
      </top>
      <bottom style="medium">
        <color theme="6"/>
      </bottom>
      <diagonal/>
    </border>
    <border>
      <left/>
      <right/>
      <top style="medium">
        <color theme="6"/>
      </top>
      <bottom style="medium">
        <color theme="6"/>
      </bottom>
      <diagonal/>
    </border>
    <border>
      <left style="medium">
        <color theme="9"/>
      </left>
      <right style="thin">
        <color theme="8"/>
      </right>
      <top style="thin">
        <color theme="8"/>
      </top>
      <bottom/>
      <diagonal/>
    </border>
    <border>
      <left style="thin">
        <color theme="8"/>
      </left>
      <right style="thin">
        <color theme="8"/>
      </right>
      <top style="thin">
        <color theme="8"/>
      </top>
      <bottom/>
      <diagonal/>
    </border>
    <border>
      <left style="thin">
        <color theme="8"/>
      </left>
      <right style="medium">
        <color theme="9"/>
      </right>
      <top style="thin">
        <color theme="8"/>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thin">
        <color theme="8"/>
      </left>
      <right style="thin">
        <color theme="8"/>
      </right>
      <top/>
      <bottom style="thin">
        <color theme="8"/>
      </bottom>
      <diagonal/>
    </border>
    <border>
      <left style="thin">
        <color theme="8"/>
      </left>
      <right style="thin">
        <color theme="8"/>
      </right>
      <top/>
      <bottom/>
      <diagonal/>
    </border>
    <border>
      <left style="thin">
        <color theme="8"/>
      </left>
      <right style="thin">
        <color theme="8"/>
      </right>
      <top/>
      <bottom style="medium">
        <color theme="9"/>
      </bottom>
      <diagonal/>
    </border>
    <border>
      <left style="medium">
        <color theme="9"/>
      </left>
      <right style="medium">
        <color theme="9"/>
      </right>
      <top style="medium">
        <color theme="9"/>
      </top>
      <bottom style="thin">
        <color theme="8"/>
      </bottom>
      <diagonal/>
    </border>
    <border>
      <left style="medium">
        <color theme="9"/>
      </left>
      <right style="medium">
        <color theme="9"/>
      </right>
      <top style="thin">
        <color theme="8"/>
      </top>
      <bottom/>
      <diagonal/>
    </border>
    <border>
      <left style="medium">
        <color theme="9"/>
      </left>
      <right style="medium">
        <color theme="9"/>
      </right>
      <top style="thin">
        <color theme="8"/>
      </top>
      <bottom style="medium">
        <color theme="9"/>
      </bottom>
      <diagonal/>
    </border>
  </borders>
  <cellStyleXfs count="3">
    <xf numFmtId="0" fontId="0" fillId="0" borderId="0"/>
    <xf numFmtId="43" fontId="1" fillId="0" borderId="0" applyFont="0" applyFill="0" applyBorder="0" applyAlignment="0" applyProtection="0"/>
    <xf numFmtId="0" fontId="1" fillId="3" borderId="0" applyNumberFormat="0" applyBorder="0" applyAlignment="0" applyProtection="0"/>
  </cellStyleXfs>
  <cellXfs count="132">
    <xf numFmtId="0" fontId="0" fillId="0" borderId="0" xfId="0"/>
    <xf numFmtId="0" fontId="4" fillId="3" borderId="4" xfId="2" applyFont="1" applyBorder="1" applyProtection="1">
      <protection locked="0"/>
    </xf>
    <xf numFmtId="164" fontId="4" fillId="3" borderId="7" xfId="2" applyNumberFormat="1" applyFont="1" applyBorder="1" applyProtection="1">
      <protection locked="0"/>
    </xf>
    <xf numFmtId="0" fontId="4" fillId="3" borderId="9" xfId="2" applyFont="1" applyBorder="1" applyProtection="1">
      <protection locked="0"/>
    </xf>
    <xf numFmtId="0" fontId="1" fillId="3" borderId="1" xfId="2" applyBorder="1" applyAlignment="1" applyProtection="1">
      <alignment horizontal="center"/>
      <protection locked="0"/>
    </xf>
    <xf numFmtId="0" fontId="11" fillId="3" borderId="11" xfId="2" applyFont="1" applyBorder="1" applyProtection="1">
      <protection locked="0"/>
    </xf>
    <xf numFmtId="165" fontId="11" fillId="3" borderId="4" xfId="2" applyNumberFormat="1" applyFont="1" applyBorder="1" applyAlignment="1" applyProtection="1">
      <alignment horizontal="right"/>
      <protection locked="0"/>
    </xf>
    <xf numFmtId="167" fontId="11" fillId="3" borderId="4" xfId="1" applyNumberFormat="1" applyFont="1" applyFill="1" applyBorder="1" applyAlignment="1" applyProtection="1">
      <alignment horizontal="right"/>
      <protection locked="0"/>
    </xf>
    <xf numFmtId="166" fontId="11" fillId="3" borderId="4" xfId="2" applyNumberFormat="1" applyFont="1" applyBorder="1" applyAlignment="1" applyProtection="1">
      <alignment horizontal="right"/>
      <protection locked="0"/>
    </xf>
    <xf numFmtId="0" fontId="11" fillId="3" borderId="8" xfId="2" applyFont="1" applyBorder="1" applyProtection="1">
      <protection locked="0"/>
    </xf>
    <xf numFmtId="165" fontId="11" fillId="3" borderId="9" xfId="2" applyNumberFormat="1" applyFont="1" applyBorder="1" applyAlignment="1" applyProtection="1">
      <alignment horizontal="right"/>
      <protection locked="0"/>
    </xf>
    <xf numFmtId="167" fontId="11" fillId="3" borderId="9" xfId="1" applyNumberFormat="1" applyFont="1" applyFill="1" applyBorder="1" applyAlignment="1" applyProtection="1">
      <alignment horizontal="right"/>
      <protection locked="0"/>
    </xf>
    <xf numFmtId="0" fontId="1" fillId="3" borderId="1" xfId="2" applyBorder="1" applyAlignment="1" applyProtection="1">
      <protection locked="0"/>
    </xf>
    <xf numFmtId="0" fontId="4" fillId="3" borderId="11" xfId="2" applyFont="1" applyBorder="1" applyAlignment="1" applyProtection="1">
      <alignment horizontal="left" vertical="center" wrapText="1"/>
      <protection locked="0"/>
    </xf>
    <xf numFmtId="0" fontId="4" fillId="3" borderId="4" xfId="2" applyNumberFormat="1" applyFont="1" applyBorder="1" applyAlignment="1" applyProtection="1">
      <alignment horizontal="right" vertical="center" wrapText="1"/>
      <protection locked="0"/>
    </xf>
    <xf numFmtId="0" fontId="4" fillId="3" borderId="11" xfId="2" applyFont="1" applyBorder="1" applyProtection="1">
      <protection locked="0"/>
    </xf>
    <xf numFmtId="0" fontId="4" fillId="3" borderId="4" xfId="2" applyNumberFormat="1" applyFont="1" applyBorder="1" applyAlignment="1" applyProtection="1">
      <alignment horizontal="right"/>
      <protection locked="0"/>
    </xf>
    <xf numFmtId="0" fontId="4" fillId="3" borderId="8" xfId="2" applyFont="1" applyBorder="1" applyProtection="1">
      <protection locked="0"/>
    </xf>
    <xf numFmtId="0" fontId="4" fillId="3" borderId="9" xfId="2" applyNumberFormat="1" applyFont="1" applyBorder="1" applyAlignment="1" applyProtection="1">
      <alignment horizontal="right"/>
      <protection locked="0"/>
    </xf>
    <xf numFmtId="165" fontId="4" fillId="3" borderId="4" xfId="2" applyNumberFormat="1" applyFont="1" applyBorder="1" applyAlignment="1" applyProtection="1">
      <alignment horizontal="right" vertical="center" wrapText="1"/>
      <protection locked="0"/>
    </xf>
    <xf numFmtId="165" fontId="4" fillId="3" borderId="4" xfId="2" applyNumberFormat="1" applyFont="1" applyBorder="1" applyAlignment="1" applyProtection="1">
      <alignment horizontal="right"/>
      <protection locked="0"/>
    </xf>
    <xf numFmtId="165" fontId="4" fillId="3" borderId="9" xfId="2" applyNumberFormat="1" applyFont="1" applyBorder="1" applyAlignment="1" applyProtection="1">
      <alignment horizontal="right"/>
      <protection locked="0"/>
    </xf>
    <xf numFmtId="0" fontId="4" fillId="3" borderId="12" xfId="2" applyFont="1" applyBorder="1" applyAlignment="1" applyProtection="1">
      <alignment wrapText="1"/>
      <protection locked="0"/>
    </xf>
    <xf numFmtId="0" fontId="4" fillId="3" borderId="10" xfId="2" applyFont="1" applyBorder="1" applyAlignment="1" applyProtection="1">
      <alignment wrapText="1"/>
      <protection locked="0"/>
    </xf>
    <xf numFmtId="0" fontId="1" fillId="3" borderId="1" xfId="2" applyBorder="1" applyProtection="1">
      <protection locked="0"/>
    </xf>
    <xf numFmtId="0" fontId="4" fillId="3" borderId="11" xfId="2" applyFont="1" applyBorder="1" applyAlignment="1" applyProtection="1">
      <alignment wrapText="1"/>
      <protection locked="0"/>
    </xf>
    <xf numFmtId="0" fontId="4" fillId="3" borderId="8" xfId="2" applyFont="1" applyBorder="1" applyAlignment="1" applyProtection="1">
      <alignment wrapText="1"/>
      <protection locked="0"/>
    </xf>
    <xf numFmtId="0" fontId="4" fillId="3" borderId="10" xfId="2" applyFont="1" applyBorder="1" applyProtection="1">
      <protection locked="0"/>
    </xf>
    <xf numFmtId="0" fontId="4" fillId="3" borderId="12" xfId="2" applyFont="1" applyBorder="1" applyProtection="1">
      <protection locked="0"/>
    </xf>
    <xf numFmtId="9" fontId="1" fillId="3" borderId="1" xfId="2" applyNumberFormat="1" applyBorder="1" applyAlignment="1" applyProtection="1">
      <alignment horizontal="center" vertical="center"/>
      <protection locked="0"/>
    </xf>
    <xf numFmtId="0" fontId="4" fillId="3" borderId="18" xfId="2" applyFont="1" applyBorder="1" applyAlignment="1" applyProtection="1">
      <alignment horizontal="left" vertical="center" wrapText="1"/>
      <protection locked="0"/>
    </xf>
    <xf numFmtId="0" fontId="4" fillId="3" borderId="16" xfId="2" applyFont="1" applyBorder="1" applyAlignment="1" applyProtection="1">
      <alignment horizontal="left" vertical="center" wrapText="1"/>
      <protection locked="0"/>
    </xf>
    <xf numFmtId="165" fontId="4" fillId="3" borderId="9" xfId="2" applyNumberFormat="1" applyFont="1" applyBorder="1" applyAlignment="1" applyProtection="1">
      <alignment horizontal="right" vertical="center" wrapText="1"/>
      <protection locked="0"/>
    </xf>
    <xf numFmtId="0" fontId="4" fillId="3" borderId="36" xfId="2" applyFont="1" applyBorder="1" applyProtection="1">
      <protection locked="0"/>
    </xf>
    <xf numFmtId="0" fontId="4" fillId="3" borderId="37" xfId="2" applyFont="1" applyBorder="1" applyProtection="1">
      <protection locked="0"/>
    </xf>
    <xf numFmtId="0" fontId="4" fillId="0" borderId="0" xfId="0" applyFont="1" applyProtection="1">
      <protection locked="0"/>
    </xf>
    <xf numFmtId="0" fontId="4" fillId="0" borderId="0" xfId="0" applyFont="1" applyAlignment="1" applyProtection="1">
      <alignment vertical="center"/>
      <protection locked="0"/>
    </xf>
    <xf numFmtId="16" fontId="4" fillId="0" borderId="0" xfId="0" applyNumberFormat="1" applyFont="1" applyProtection="1">
      <protection locked="0"/>
    </xf>
    <xf numFmtId="0" fontId="2" fillId="4" borderId="5" xfId="0" applyFont="1" applyFill="1" applyBorder="1" applyAlignment="1" applyProtection="1">
      <alignment horizontal="center" wrapText="1"/>
      <protection locked="0"/>
    </xf>
    <xf numFmtId="0" fontId="2" fillId="4" borderId="6" xfId="0" applyFont="1" applyFill="1" applyBorder="1" applyAlignment="1" applyProtection="1">
      <alignment horizontal="center" wrapText="1"/>
      <protection locked="0"/>
    </xf>
    <xf numFmtId="0" fontId="2" fillId="4" borderId="7" xfId="0" applyFont="1" applyFill="1" applyBorder="1" applyAlignment="1" applyProtection="1">
      <alignment horizontal="center" wrapText="1"/>
      <protection locked="0"/>
    </xf>
    <xf numFmtId="0" fontId="7" fillId="0" borderId="0" xfId="0" applyFont="1" applyProtection="1">
      <protection locked="0"/>
    </xf>
    <xf numFmtId="165" fontId="4" fillId="0" borderId="0" xfId="0" applyNumberFormat="1" applyFont="1" applyAlignment="1" applyProtection="1">
      <alignment horizontal="right"/>
      <protection locked="0"/>
    </xf>
    <xf numFmtId="0" fontId="4" fillId="0" borderId="0" xfId="0" applyFont="1" applyAlignment="1" applyProtection="1">
      <alignment horizontal="right" vertical="center"/>
      <protection locked="0"/>
    </xf>
    <xf numFmtId="0" fontId="12" fillId="6" borderId="25" xfId="0" applyFont="1" applyFill="1" applyBorder="1" applyAlignment="1" applyProtection="1">
      <alignment vertical="center"/>
      <protection locked="0"/>
    </xf>
    <xf numFmtId="0" fontId="12" fillId="6" borderId="27" xfId="0" applyFont="1" applyFill="1" applyBorder="1" applyAlignment="1" applyProtection="1">
      <alignment vertical="center"/>
      <protection locked="0"/>
    </xf>
    <xf numFmtId="0" fontId="14" fillId="0" borderId="0" xfId="0" applyFont="1" applyAlignment="1" applyProtection="1">
      <alignment vertical="center"/>
      <protection locked="0"/>
    </xf>
    <xf numFmtId="0" fontId="4" fillId="0" borderId="0" xfId="0" applyFont="1" applyAlignment="1" applyProtection="1">
      <alignment horizontal="right"/>
      <protection locked="0"/>
    </xf>
    <xf numFmtId="0" fontId="5" fillId="5" borderId="31" xfId="0" applyFont="1" applyFill="1" applyBorder="1" applyAlignment="1" applyProtection="1">
      <alignment vertical="center"/>
      <protection locked="0"/>
    </xf>
    <xf numFmtId="0" fontId="4" fillId="5" borderId="32" xfId="0" applyFont="1" applyFill="1" applyBorder="1" applyAlignment="1" applyProtection="1">
      <alignment vertical="center"/>
      <protection locked="0"/>
    </xf>
    <xf numFmtId="0" fontId="6" fillId="0" borderId="0" xfId="0" applyFont="1" applyAlignment="1" applyProtection="1">
      <alignment horizontal="left" vertical="center"/>
      <protection locked="0"/>
    </xf>
    <xf numFmtId="0" fontId="10" fillId="0" borderId="0" xfId="0" applyFont="1" applyProtection="1">
      <protection locked="0"/>
    </xf>
    <xf numFmtId="0" fontId="0" fillId="0" borderId="0" xfId="0" applyProtection="1">
      <protection locked="0"/>
    </xf>
    <xf numFmtId="0" fontId="10" fillId="0" borderId="11" xfId="0" applyFont="1" applyBorder="1" applyProtection="1">
      <protection locked="0"/>
    </xf>
    <xf numFmtId="0" fontId="10" fillId="0" borderId="29" xfId="0" applyFont="1" applyBorder="1" applyProtection="1">
      <protection locked="0"/>
    </xf>
    <xf numFmtId="0" fontId="10" fillId="0" borderId="34" xfId="0" applyFont="1" applyBorder="1" applyProtection="1">
      <protection locked="0"/>
    </xf>
    <xf numFmtId="0" fontId="10" fillId="0" borderId="28" xfId="0" applyFont="1" applyBorder="1" applyProtection="1">
      <protection locked="0"/>
    </xf>
    <xf numFmtId="0" fontId="4" fillId="0" borderId="33" xfId="0" applyFont="1" applyBorder="1" applyProtection="1">
      <protection locked="0"/>
    </xf>
    <xf numFmtId="0" fontId="4" fillId="0" borderId="30" xfId="0" applyFont="1" applyBorder="1" applyProtection="1">
      <protection locked="0"/>
    </xf>
    <xf numFmtId="0" fontId="2" fillId="4" borderId="11" xfId="0" applyFont="1" applyFill="1" applyBorder="1" applyAlignment="1" applyProtection="1">
      <alignment horizontal="center"/>
      <protection locked="0"/>
    </xf>
    <xf numFmtId="0" fontId="2" fillId="4" borderId="21" xfId="0" applyFont="1" applyFill="1" applyBorder="1" applyAlignment="1" applyProtection="1">
      <alignment horizontal="center" wrapText="1"/>
      <protection locked="0"/>
    </xf>
    <xf numFmtId="0" fontId="2" fillId="4" borderId="16" xfId="0" applyFont="1" applyFill="1" applyBorder="1" applyAlignment="1" applyProtection="1">
      <alignment horizontal="right"/>
      <protection locked="0"/>
    </xf>
    <xf numFmtId="0" fontId="2" fillId="4" borderId="22" xfId="0" applyFont="1" applyFill="1" applyBorder="1" applyAlignment="1" applyProtection="1">
      <alignment horizontal="center"/>
      <protection locked="0"/>
    </xf>
    <xf numFmtId="0" fontId="10" fillId="0" borderId="8" xfId="0" applyFont="1" applyBorder="1" applyProtection="1">
      <protection locked="0"/>
    </xf>
    <xf numFmtId="0" fontId="10" fillId="0" borderId="35" xfId="0" applyFont="1" applyBorder="1" applyProtection="1">
      <protection locked="0"/>
    </xf>
    <xf numFmtId="0" fontId="15" fillId="0" borderId="0" xfId="0" applyFont="1" applyProtection="1">
      <protection locked="0"/>
    </xf>
    <xf numFmtId="0" fontId="5"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10" fillId="0" borderId="0" xfId="0" applyFont="1" applyAlignment="1" applyProtection="1">
      <alignment vertical="center"/>
      <protection locked="0"/>
    </xf>
    <xf numFmtId="0" fontId="12" fillId="6" borderId="25" xfId="0" applyFont="1" applyFill="1" applyBorder="1" applyAlignment="1" applyProtection="1">
      <alignment horizontal="left" vertical="center"/>
      <protection locked="0"/>
    </xf>
    <xf numFmtId="0" fontId="12" fillId="6" borderId="27" xfId="0" applyFont="1" applyFill="1" applyBorder="1" applyAlignment="1" applyProtection="1">
      <alignment horizontal="left" vertical="center"/>
      <protection locked="0"/>
    </xf>
    <xf numFmtId="165" fontId="12" fillId="6" borderId="26" xfId="0" applyNumberFormat="1" applyFont="1" applyFill="1" applyBorder="1" applyAlignment="1" applyProtection="1">
      <alignment horizontal="left" vertical="center"/>
      <protection locked="0"/>
    </xf>
    <xf numFmtId="0" fontId="9" fillId="0" borderId="0" xfId="0" applyFont="1" applyAlignment="1" applyProtection="1">
      <alignment vertical="center"/>
      <protection locked="0"/>
    </xf>
    <xf numFmtId="0" fontId="17" fillId="0" borderId="0" xfId="0" applyFont="1" applyAlignment="1" applyProtection="1">
      <alignment vertical="center"/>
      <protection locked="0"/>
    </xf>
    <xf numFmtId="165" fontId="4" fillId="0" borderId="4" xfId="0" applyNumberFormat="1" applyFont="1" applyBorder="1" applyAlignment="1">
      <alignment horizontal="right"/>
    </xf>
    <xf numFmtId="165" fontId="4" fillId="0" borderId="9" xfId="0" applyNumberFormat="1" applyFont="1" applyBorder="1" applyAlignment="1">
      <alignment horizontal="right"/>
    </xf>
    <xf numFmtId="165" fontId="4" fillId="0" borderId="4" xfId="2" applyNumberFormat="1" applyFont="1" applyFill="1" applyBorder="1" applyAlignment="1" applyProtection="1">
      <alignment horizontal="right" vertical="center" wrapText="1"/>
    </xf>
    <xf numFmtId="165" fontId="4" fillId="0" borderId="4" xfId="2" applyNumberFormat="1" applyFont="1" applyFill="1" applyBorder="1" applyAlignment="1" applyProtection="1">
      <alignment horizontal="right"/>
    </xf>
    <xf numFmtId="165" fontId="4" fillId="0" borderId="9" xfId="2" applyNumberFormat="1" applyFont="1" applyFill="1" applyBorder="1" applyAlignment="1" applyProtection="1">
      <alignment horizontal="right"/>
    </xf>
    <xf numFmtId="165" fontId="3" fillId="0" borderId="4" xfId="0" applyNumberFormat="1" applyFont="1" applyBorder="1" applyAlignment="1">
      <alignment horizontal="right" vertical="center" wrapText="1"/>
    </xf>
    <xf numFmtId="165" fontId="11" fillId="0" borderId="4" xfId="0" applyNumberFormat="1" applyFont="1" applyBorder="1" applyAlignment="1">
      <alignment horizontal="right"/>
    </xf>
    <xf numFmtId="165" fontId="11" fillId="0" borderId="9" xfId="0" applyNumberFormat="1" applyFont="1" applyBorder="1" applyAlignment="1">
      <alignment horizontal="right"/>
    </xf>
    <xf numFmtId="164" fontId="11" fillId="0" borderId="38" xfId="1" applyNumberFormat="1" applyFont="1" applyFill="1" applyBorder="1" applyAlignment="1" applyProtection="1">
      <alignment horizontal="right"/>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xf numFmtId="0" fontId="10" fillId="0" borderId="0" xfId="0" applyFont="1" applyAlignment="1" applyProtection="1">
      <alignment horizontal="left" vertical="top" wrapText="1"/>
      <protection locked="0"/>
    </xf>
    <xf numFmtId="0" fontId="18" fillId="0" borderId="0" xfId="0" applyFont="1" applyAlignment="1" applyProtection="1">
      <alignment vertical="center"/>
      <protection locked="0"/>
    </xf>
    <xf numFmtId="0" fontId="19" fillId="0" borderId="0" xfId="0" applyFont="1" applyProtection="1">
      <protection locked="0"/>
    </xf>
    <xf numFmtId="0" fontId="4" fillId="3" borderId="1" xfId="2" applyFont="1" applyBorder="1" applyAlignment="1" applyProtection="1">
      <alignment horizontal="center"/>
      <protection locked="0"/>
    </xf>
    <xf numFmtId="0" fontId="5" fillId="5" borderId="2" xfId="0" applyFont="1" applyFill="1" applyBorder="1" applyAlignment="1">
      <alignment vertical="center"/>
    </xf>
    <xf numFmtId="0" fontId="4" fillId="5" borderId="3" xfId="0" applyFont="1" applyFill="1" applyBorder="1" applyAlignment="1">
      <alignment vertical="center"/>
    </xf>
    <xf numFmtId="0" fontId="4" fillId="0" borderId="0" xfId="0" applyFont="1"/>
    <xf numFmtId="0" fontId="5" fillId="7" borderId="2" xfId="0" applyFont="1" applyFill="1" applyBorder="1" applyAlignment="1">
      <alignment vertical="center"/>
    </xf>
    <xf numFmtId="0" fontId="4" fillId="7" borderId="3" xfId="0" applyFont="1" applyFill="1" applyBorder="1" applyAlignment="1">
      <alignment vertical="center"/>
    </xf>
    <xf numFmtId="0" fontId="6" fillId="0" borderId="0" xfId="0" applyFont="1" applyAlignment="1">
      <alignment horizontal="left" vertical="center" wrapText="1"/>
    </xf>
    <xf numFmtId="0" fontId="7" fillId="0" borderId="0" xfId="0" applyFont="1"/>
    <xf numFmtId="0" fontId="2" fillId="4" borderId="6" xfId="0" applyFont="1" applyFill="1" applyBorder="1" applyAlignment="1">
      <alignment horizontal="center" vertical="center" wrapText="1"/>
    </xf>
    <xf numFmtId="165" fontId="4" fillId="0" borderId="0" xfId="0" applyNumberFormat="1" applyFont="1" applyAlignment="1">
      <alignment horizontal="right"/>
    </xf>
    <xf numFmtId="0" fontId="4" fillId="0" borderId="0" xfId="0" applyFont="1" applyAlignment="1">
      <alignment horizontal="right" vertical="center"/>
    </xf>
    <xf numFmtId="0" fontId="12" fillId="6" borderId="25" xfId="0" applyFont="1" applyFill="1" applyBorder="1" applyAlignment="1">
      <alignment vertical="center"/>
    </xf>
    <xf numFmtId="0" fontId="12" fillId="6" borderId="27" xfId="0" applyFont="1" applyFill="1" applyBorder="1" applyAlignment="1">
      <alignment vertical="center"/>
    </xf>
    <xf numFmtId="165" fontId="12" fillId="6" borderId="26" xfId="0" applyNumberFormat="1" applyFont="1" applyFill="1" applyBorder="1" applyAlignment="1">
      <alignment vertical="center"/>
    </xf>
    <xf numFmtId="164" fontId="10" fillId="0" borderId="12" xfId="0" applyNumberFormat="1" applyFont="1" applyBorder="1"/>
    <xf numFmtId="0" fontId="8" fillId="0" borderId="29" xfId="0" applyFont="1" applyBorder="1" applyAlignment="1">
      <alignment horizontal="right"/>
    </xf>
    <xf numFmtId="164" fontId="10" fillId="0" borderId="10" xfId="0" applyNumberFormat="1" applyFont="1" applyBorder="1"/>
    <xf numFmtId="164" fontId="10" fillId="0" borderId="0" xfId="0" applyNumberFormat="1" applyFont="1"/>
    <xf numFmtId="165" fontId="12" fillId="6" borderId="26" xfId="0" applyNumberFormat="1" applyFont="1" applyFill="1" applyBorder="1" applyAlignment="1">
      <alignment horizontal="center" vertical="center"/>
    </xf>
    <xf numFmtId="168" fontId="12" fillId="6" borderId="27" xfId="0" applyNumberFormat="1" applyFont="1" applyFill="1" applyBorder="1" applyAlignment="1">
      <alignment horizontal="center" vertical="center"/>
    </xf>
    <xf numFmtId="0" fontId="4" fillId="0" borderId="0" xfId="0" applyFont="1" applyAlignment="1" applyProtection="1">
      <alignment horizontal="left" vertical="top" wrapText="1"/>
      <protection locked="0"/>
    </xf>
    <xf numFmtId="0" fontId="11" fillId="3" borderId="23" xfId="2" applyFont="1" applyBorder="1" applyAlignment="1" applyProtection="1">
      <alignment horizontal="center" wrapText="1"/>
      <protection locked="0"/>
    </xf>
    <xf numFmtId="0" fontId="11" fillId="3" borderId="24" xfId="2" applyFont="1" applyBorder="1" applyAlignment="1" applyProtection="1">
      <alignment horizontal="center" wrapText="1"/>
      <protection locked="0"/>
    </xf>
    <xf numFmtId="0" fontId="2" fillId="4" borderId="19" xfId="0" applyFont="1" applyFill="1" applyBorder="1" applyAlignment="1" applyProtection="1">
      <alignment horizontal="right" wrapText="1"/>
      <protection locked="0"/>
    </xf>
    <xf numFmtId="0" fontId="2" fillId="4" borderId="14" xfId="0" applyFont="1" applyFill="1" applyBorder="1" applyAlignment="1" applyProtection="1">
      <alignment horizontal="right" wrapText="1"/>
      <protection locked="0"/>
    </xf>
    <xf numFmtId="0" fontId="4" fillId="3" borderId="15" xfId="2" applyFont="1" applyBorder="1" applyAlignment="1" applyProtection="1">
      <alignment horizontal="left" vertical="center" wrapText="1"/>
      <protection locked="0"/>
    </xf>
    <xf numFmtId="0" fontId="4" fillId="3" borderId="17" xfId="2" applyFont="1" applyBorder="1" applyAlignment="1" applyProtection="1">
      <alignment horizontal="left" vertical="center" wrapText="1"/>
      <protection locked="0"/>
    </xf>
    <xf numFmtId="0" fontId="2" fillId="4" borderId="19" xfId="0" applyFont="1" applyFill="1" applyBorder="1" applyAlignment="1" applyProtection="1">
      <alignment horizontal="center" wrapText="1"/>
      <protection locked="0"/>
    </xf>
    <xf numFmtId="0" fontId="2" fillId="4" borderId="20" xfId="0" applyFont="1" applyFill="1" applyBorder="1" applyAlignment="1" applyProtection="1">
      <alignment horizontal="center" wrapText="1"/>
      <protection locked="0"/>
    </xf>
    <xf numFmtId="0" fontId="11" fillId="3" borderId="21" xfId="2" applyFont="1" applyBorder="1" applyAlignment="1" applyProtection="1">
      <alignment horizontal="center" wrapText="1"/>
      <protection locked="0"/>
    </xf>
    <xf numFmtId="0" fontId="11" fillId="3" borderId="22" xfId="2" applyFont="1" applyBorder="1" applyAlignment="1" applyProtection="1">
      <alignment horizontal="center" wrapText="1"/>
      <protection locked="0"/>
    </xf>
    <xf numFmtId="0" fontId="10" fillId="0" borderId="0" xfId="0" applyFont="1" applyAlignment="1" applyProtection="1">
      <alignment horizontal="left" vertical="top" wrapText="1"/>
      <protection locked="0"/>
    </xf>
    <xf numFmtId="0" fontId="13" fillId="0" borderId="0" xfId="0" applyFont="1" applyAlignment="1">
      <alignment horizontal="center" vertical="center"/>
    </xf>
    <xf numFmtId="0" fontId="4" fillId="3" borderId="18" xfId="2" applyFont="1" applyBorder="1" applyAlignment="1" applyProtection="1">
      <alignment horizontal="left" vertical="center" wrapText="1"/>
      <protection locked="0"/>
    </xf>
    <xf numFmtId="0" fontId="4" fillId="3" borderId="16" xfId="2" applyFont="1" applyBorder="1" applyAlignment="1" applyProtection="1">
      <alignment horizontal="left" vertical="center" wrapText="1"/>
      <protection locked="0"/>
    </xf>
    <xf numFmtId="0" fontId="2" fillId="4" borderId="13" xfId="0" applyFont="1" applyFill="1" applyBorder="1" applyAlignment="1">
      <alignment horizontal="center" wrapText="1"/>
    </xf>
    <xf numFmtId="0" fontId="2" fillId="4" borderId="14" xfId="0" applyFont="1" applyFill="1" applyBorder="1" applyAlignment="1">
      <alignment horizontal="center"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4" fillId="3" borderId="21" xfId="2" applyFont="1" applyBorder="1" applyAlignment="1" applyProtection="1">
      <alignment horizontal="center" wrapText="1"/>
      <protection locked="0"/>
    </xf>
    <xf numFmtId="0" fontId="4" fillId="3" borderId="22" xfId="2" applyFont="1" applyBorder="1" applyAlignment="1" applyProtection="1">
      <alignment horizontal="center" wrapText="1"/>
      <protection locked="0"/>
    </xf>
    <xf numFmtId="0" fontId="4" fillId="3" borderId="23" xfId="2" applyFont="1" applyBorder="1" applyAlignment="1" applyProtection="1">
      <alignment horizontal="center" wrapText="1"/>
      <protection locked="0"/>
    </xf>
    <xf numFmtId="0" fontId="4" fillId="3" borderId="24" xfId="2" applyFont="1" applyBorder="1" applyAlignment="1" applyProtection="1">
      <alignment horizontal="center" wrapText="1"/>
      <protection locked="0"/>
    </xf>
  </cellXfs>
  <cellStyles count="3">
    <cellStyle name="60% - Accent4" xfId="2" builtinId="44"/>
    <cellStyle name="Comma" xfId="1" builtinId="3"/>
    <cellStyle name="Normal" xfId="0" builtinId="0"/>
  </cellStyles>
  <dxfs count="0"/>
  <tableStyles count="0" defaultTableStyle="TableStyleMedium2" defaultPivotStyle="PivotStyleLight16"/>
  <colors>
    <mruColors>
      <color rgb="FF009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38099</xdr:colOff>
      <xdr:row>2</xdr:row>
      <xdr:rowOff>25402</xdr:rowOff>
    </xdr:from>
    <xdr:to>
      <xdr:col>6</xdr:col>
      <xdr:colOff>3009900</xdr:colOff>
      <xdr:row>13</xdr:row>
      <xdr:rowOff>82551</xdr:rowOff>
    </xdr:to>
    <xdr:sp macro="" textlink="">
      <xdr:nvSpPr>
        <xdr:cNvPr id="3" name="TextBox 21">
          <a:extLst>
            <a:ext uri="{FF2B5EF4-FFF2-40B4-BE49-F238E27FC236}">
              <a16:creationId xmlns:a16="http://schemas.microsoft.com/office/drawing/2014/main" id="{F456F073-DBCC-A747-8896-0075B3BEB70B}"/>
            </a:ext>
          </a:extLst>
        </xdr:cNvPr>
        <xdr:cNvSpPr txBox="1"/>
      </xdr:nvSpPr>
      <xdr:spPr>
        <a:xfrm>
          <a:off x="38099" y="939802"/>
          <a:ext cx="9344026" cy="18383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calculator can be used to aid in the</a:t>
          </a:r>
          <a:r>
            <a:rPr lang="en-US" sz="1100" baseline="0">
              <a:solidFill>
                <a:schemeClr val="dk1"/>
              </a:solidFill>
              <a:effectLst/>
              <a:latin typeface="+mn-lt"/>
              <a:ea typeface="+mn-ea"/>
              <a:cs typeface="+mn-cs"/>
            </a:rPr>
            <a:t> quantification of</a:t>
          </a:r>
          <a:r>
            <a:rPr lang="en-US" sz="1100">
              <a:solidFill>
                <a:schemeClr val="dk1"/>
              </a:solidFill>
              <a:effectLst/>
              <a:latin typeface="+mn-lt"/>
              <a:ea typeface="+mn-ea"/>
              <a:cs typeface="+mn-cs"/>
            </a:rPr>
            <a:t> the net savings</a:t>
          </a:r>
          <a:r>
            <a:rPr lang="en-US" sz="1100" baseline="0">
              <a:solidFill>
                <a:schemeClr val="dk1"/>
              </a:solidFill>
              <a:effectLst/>
              <a:latin typeface="+mn-lt"/>
              <a:ea typeface="+mn-ea"/>
              <a:cs typeface="+mn-cs"/>
            </a:rPr>
            <a:t> and</a:t>
          </a:r>
          <a:r>
            <a:rPr lang="en-US" sz="1100">
              <a:solidFill>
                <a:schemeClr val="dk1"/>
              </a:solidFill>
              <a:effectLst/>
              <a:latin typeface="+mn-lt"/>
              <a:ea typeface="+mn-ea"/>
              <a:cs typeface="+mn-cs"/>
            </a:rPr>
            <a:t> Return on Investment (ROI) for your WRRF. Calculation of the ROI can</a:t>
          </a:r>
          <a:r>
            <a:rPr lang="en-US" sz="1100" baseline="0">
              <a:solidFill>
                <a:schemeClr val="dk1"/>
              </a:solidFill>
              <a:effectLst/>
              <a:latin typeface="+mn-lt"/>
              <a:ea typeface="+mn-ea"/>
              <a:cs typeface="+mn-cs"/>
            </a:rPr>
            <a:t> be</a:t>
          </a:r>
          <a:r>
            <a:rPr lang="en-US" sz="1100">
              <a:solidFill>
                <a:schemeClr val="dk1"/>
              </a:solidFill>
              <a:effectLst/>
              <a:latin typeface="+mn-lt"/>
              <a:ea typeface="+mn-ea"/>
              <a:cs typeface="+mn-cs"/>
            </a:rPr>
            <a:t> an important step in building a business case for implementation. </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calculator</a:t>
          </a:r>
          <a:r>
            <a:rPr lang="en-US" sz="1100" baseline="0">
              <a:solidFill>
                <a:schemeClr val="dk1"/>
              </a:solidFill>
              <a:effectLst/>
              <a:latin typeface="+mn-lt"/>
              <a:ea typeface="+mn-ea"/>
              <a:cs typeface="+mn-cs"/>
            </a:rPr>
            <a:t> has four main sections: 1) capital costs; 2) annual operating &amp; maintenance (O&amp;M) costs; 3) annual savings; and 4) net annual savings &amp; ROI. The ROI is a simple payback calculation (in years) based on the cost and savings inputs.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green shaded cells are for user entries. The current inputs in the green cells are example inputs to demonstrate how the spreadsheet ROI tool works. The green cells should be cleared prior to your use. The other cells are locked so formulas aren't inadvertently deleted.</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calculator is designed to print in portrait mode on 11x17 paper. If printing to letter size paper (8.5x11), scale to fit columns on one page or to 65%.</a:t>
          </a:r>
        </a:p>
        <a:p>
          <a:endParaRPr lang="en-US" sz="1100" baseline="0">
            <a:solidFill>
              <a:schemeClr val="dk1"/>
            </a:solidFill>
            <a:effectLst/>
            <a:latin typeface="+mn-lt"/>
            <a:ea typeface="+mn-ea"/>
            <a:cs typeface="+mn-cs"/>
          </a:endParaRPr>
        </a:p>
        <a:p>
          <a:endParaRPr lang="en-US" sz="1100"/>
        </a:p>
      </xdr:txBody>
    </xdr:sp>
    <xdr:clientData/>
  </xdr:twoCellAnchor>
  <xdr:twoCellAnchor>
    <xdr:from>
      <xdr:col>0</xdr:col>
      <xdr:colOff>0</xdr:colOff>
      <xdr:row>120</xdr:row>
      <xdr:rowOff>76202</xdr:rowOff>
    </xdr:from>
    <xdr:to>
      <xdr:col>6</xdr:col>
      <xdr:colOff>2997200</xdr:colOff>
      <xdr:row>127</xdr:row>
      <xdr:rowOff>123825</xdr:rowOff>
    </xdr:to>
    <xdr:sp macro="" textlink="">
      <xdr:nvSpPr>
        <xdr:cNvPr id="5" name="TextBox 4">
          <a:extLst>
            <a:ext uri="{FF2B5EF4-FFF2-40B4-BE49-F238E27FC236}">
              <a16:creationId xmlns:a16="http://schemas.microsoft.com/office/drawing/2014/main" id="{A0FABFCA-3E6E-4534-B519-2254519CDC5C}"/>
            </a:ext>
          </a:extLst>
        </xdr:cNvPr>
        <xdr:cNvSpPr txBox="1"/>
      </xdr:nvSpPr>
      <xdr:spPr>
        <a:xfrm>
          <a:off x="0" y="24612602"/>
          <a:ext cx="9369425" cy="118109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Two options are available</a:t>
          </a:r>
          <a:r>
            <a:rPr lang="en-US" sz="1000" baseline="0">
              <a:solidFill>
                <a:schemeClr val="dk1"/>
              </a:solidFill>
              <a:effectLst/>
              <a:latin typeface="+mn-lt"/>
              <a:ea typeface="+mn-ea"/>
              <a:cs typeface="+mn-cs"/>
            </a:rPr>
            <a:t> for estimating the annual O&amp;M savings:</a:t>
          </a:r>
        </a:p>
        <a:p>
          <a:pPr marL="457200" marR="0" lvl="1"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 Option 1 allows for direct entry of quantities of materials saved and associated unit cost.</a:t>
          </a:r>
        </a:p>
        <a:p>
          <a:pPr marL="457200" marR="0" lvl="1"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 Option 2 estimates savings based on overall WRRF budget, estimated breakdown between the main categories of cost: labor, electricity, sludge disposal, chemicals and other, and anticipated percent saving for each budget category.</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Once the approach is chosen and entered, any inputs into the tables associated with the other (non-chosen) approach will not be included in the total annual savings calculation.</a:t>
          </a:r>
        </a:p>
        <a:p>
          <a:endParaRPr lang="en-US" sz="1000"/>
        </a:p>
      </xdr:txBody>
    </xdr:sp>
    <xdr:clientData/>
  </xdr:twoCellAnchor>
</xdr:wsDr>
</file>

<file path=xl/theme/theme1.xml><?xml version="1.0" encoding="utf-8"?>
<a:theme xmlns:a="http://schemas.openxmlformats.org/drawingml/2006/main" name="Office Theme">
  <a:themeElements>
    <a:clrScheme name="WRF Custom">
      <a:dk1>
        <a:sysClr val="windowText" lastClr="000000"/>
      </a:dk1>
      <a:lt1>
        <a:sysClr val="window" lastClr="FFFFFF"/>
      </a:lt1>
      <a:dk2>
        <a:srgbClr val="44546A"/>
      </a:dk2>
      <a:lt2>
        <a:srgbClr val="E7E6E6"/>
      </a:lt2>
      <a:accent1>
        <a:srgbClr val="009CA6"/>
      </a:accent1>
      <a:accent2>
        <a:srgbClr val="FFA300"/>
      </a:accent2>
      <a:accent3>
        <a:srgbClr val="E56A54"/>
      </a:accent3>
      <a:accent4>
        <a:srgbClr val="6CC24A"/>
      </a:accent4>
      <a:accent5>
        <a:srgbClr val="75787B"/>
      </a:accent5>
      <a:accent6>
        <a:srgbClr val="004F71"/>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8456-DE06-4E9C-BCA2-9B10C42C4D22}">
  <dimension ref="A1:M183"/>
  <sheetViews>
    <sheetView showGridLines="0" tabSelected="1" view="pageLayout" topLeftCell="A59" zoomScale="70" zoomScaleNormal="130" zoomScalePageLayoutView="70" workbookViewId="0">
      <pane xSplit="22845" topLeftCell="H1"/>
      <selection activeCell="G62" sqref="G62"/>
      <selection pane="topRight" activeCell="H1" sqref="H1"/>
    </sheetView>
  </sheetViews>
  <sheetFormatPr defaultColWidth="8.5703125" defaultRowHeight="12.75" x14ac:dyDescent="0.2"/>
  <cols>
    <col min="1" max="1" width="28.5703125" style="35" customWidth="1"/>
    <col min="2" max="6" width="12.5703125" style="35" customWidth="1"/>
    <col min="7" max="7" width="43.42578125" style="35" customWidth="1"/>
    <col min="8" max="16384" width="8.5703125" style="35"/>
  </cols>
  <sheetData>
    <row r="1" spans="1:13" ht="42.75" customHeight="1" thickBot="1" x14ac:dyDescent="0.25">
      <c r="A1" s="121" t="s">
        <v>0</v>
      </c>
      <c r="B1" s="121"/>
      <c r="C1" s="121"/>
      <c r="D1" s="121"/>
      <c r="E1" s="121"/>
      <c r="F1" s="121"/>
      <c r="G1" s="121"/>
    </row>
    <row r="2" spans="1:13" s="36" customFormat="1" ht="29.45" customHeight="1" thickBot="1" x14ac:dyDescent="0.3">
      <c r="A2" s="90" t="s">
        <v>1</v>
      </c>
      <c r="B2" s="91"/>
      <c r="C2" s="91"/>
      <c r="D2" s="91"/>
      <c r="E2" s="91"/>
      <c r="F2" s="91"/>
      <c r="G2" s="91"/>
    </row>
    <row r="3" spans="1:13" x14ac:dyDescent="0.2">
      <c r="A3" s="92"/>
      <c r="B3" s="92"/>
      <c r="C3" s="92"/>
      <c r="D3" s="92"/>
      <c r="E3" s="92"/>
      <c r="F3" s="92"/>
      <c r="G3" s="92"/>
    </row>
    <row r="4" spans="1:13" x14ac:dyDescent="0.2">
      <c r="A4" s="92"/>
      <c r="B4" s="92"/>
      <c r="C4" s="92"/>
      <c r="D4" s="92"/>
      <c r="E4" s="92"/>
      <c r="F4" s="92"/>
      <c r="G4" s="92"/>
    </row>
    <row r="5" spans="1:13" x14ac:dyDescent="0.2">
      <c r="A5" s="92"/>
      <c r="B5" s="92"/>
      <c r="C5" s="92"/>
      <c r="D5" s="92"/>
      <c r="E5" s="92"/>
      <c r="F5" s="92"/>
      <c r="G5" s="92"/>
    </row>
    <row r="6" spans="1:13" x14ac:dyDescent="0.2">
      <c r="A6" s="92"/>
      <c r="B6" s="92"/>
      <c r="C6" s="92"/>
      <c r="D6" s="92"/>
      <c r="E6" s="92"/>
      <c r="F6" s="92"/>
      <c r="G6" s="92"/>
    </row>
    <row r="7" spans="1:13" x14ac:dyDescent="0.2">
      <c r="A7" s="92"/>
      <c r="B7" s="92"/>
      <c r="C7" s="92"/>
      <c r="D7" s="92"/>
      <c r="E7" s="92"/>
      <c r="F7" s="92"/>
      <c r="G7" s="92"/>
      <c r="M7" s="37"/>
    </row>
    <row r="8" spans="1:13" x14ac:dyDescent="0.2">
      <c r="A8" s="92"/>
      <c r="B8" s="92"/>
      <c r="C8" s="92"/>
      <c r="D8" s="92"/>
      <c r="E8" s="92"/>
      <c r="F8" s="92"/>
      <c r="G8" s="92"/>
    </row>
    <row r="9" spans="1:13" x14ac:dyDescent="0.2">
      <c r="A9" s="92"/>
      <c r="B9" s="92"/>
      <c r="C9" s="92"/>
      <c r="D9" s="92"/>
      <c r="E9" s="92"/>
      <c r="F9" s="92"/>
      <c r="G9" s="92"/>
    </row>
    <row r="10" spans="1:13" x14ac:dyDescent="0.2">
      <c r="A10" s="92"/>
      <c r="B10" s="92"/>
      <c r="C10" s="92"/>
      <c r="D10" s="92"/>
      <c r="E10" s="92"/>
      <c r="F10" s="92"/>
      <c r="G10" s="92"/>
    </row>
    <row r="11" spans="1:13" x14ac:dyDescent="0.2">
      <c r="A11" s="92"/>
      <c r="B11" s="92"/>
      <c r="C11" s="92"/>
      <c r="D11" s="92"/>
      <c r="E11" s="92"/>
      <c r="F11" s="92"/>
      <c r="G11" s="92"/>
    </row>
    <row r="12" spans="1:13" x14ac:dyDescent="0.2">
      <c r="A12" s="92"/>
      <c r="B12" s="92"/>
      <c r="C12" s="92"/>
      <c r="D12" s="92"/>
      <c r="E12" s="92"/>
      <c r="F12" s="92"/>
      <c r="G12" s="92"/>
    </row>
    <row r="13" spans="1:13" x14ac:dyDescent="0.2">
      <c r="A13" s="92"/>
      <c r="B13" s="92"/>
      <c r="C13" s="92"/>
      <c r="D13" s="92"/>
      <c r="E13" s="92"/>
      <c r="F13" s="92"/>
      <c r="G13" s="92"/>
    </row>
    <row r="14" spans="1:13" ht="13.5" thickBot="1" x14ac:dyDescent="0.25">
      <c r="A14" s="92"/>
      <c r="B14" s="92"/>
      <c r="C14" s="92"/>
      <c r="D14" s="92"/>
      <c r="E14" s="92"/>
      <c r="F14" s="92"/>
      <c r="G14" s="92"/>
    </row>
    <row r="15" spans="1:13" s="36" customFormat="1" ht="29.1" customHeight="1" thickBot="1" x14ac:dyDescent="0.3">
      <c r="A15" s="93" t="s">
        <v>53</v>
      </c>
      <c r="B15" s="94"/>
      <c r="C15" s="94"/>
      <c r="D15" s="94"/>
      <c r="E15" s="94"/>
      <c r="F15" s="94"/>
      <c r="G15" s="94"/>
    </row>
    <row r="16" spans="1:13" x14ac:dyDescent="0.2">
      <c r="A16" s="92"/>
      <c r="B16" s="92"/>
      <c r="C16" s="92"/>
      <c r="D16" s="92"/>
      <c r="E16" s="92"/>
      <c r="F16" s="92"/>
      <c r="G16" s="92"/>
    </row>
    <row r="17" spans="1:7" ht="16.5" thickBot="1" x14ac:dyDescent="0.25">
      <c r="A17" s="95" t="s">
        <v>54</v>
      </c>
      <c r="B17" s="92"/>
      <c r="C17" s="92"/>
      <c r="D17" s="92"/>
      <c r="E17" s="92"/>
      <c r="F17" s="92"/>
      <c r="G17" s="92"/>
    </row>
    <row r="18" spans="1:7" ht="63.75" x14ac:dyDescent="0.2">
      <c r="A18" s="83" t="s">
        <v>3</v>
      </c>
      <c r="B18" s="84" t="s">
        <v>81</v>
      </c>
      <c r="C18" s="84" t="s">
        <v>4</v>
      </c>
      <c r="D18" s="84" t="s">
        <v>82</v>
      </c>
      <c r="E18" s="84" t="s">
        <v>5</v>
      </c>
      <c r="F18" s="84" t="s">
        <v>57</v>
      </c>
      <c r="G18" s="85" t="s">
        <v>7</v>
      </c>
    </row>
    <row r="19" spans="1:7" x14ac:dyDescent="0.2">
      <c r="A19" s="25" t="s">
        <v>52</v>
      </c>
      <c r="B19" s="20">
        <v>25000</v>
      </c>
      <c r="C19" s="20"/>
      <c r="D19" s="20"/>
      <c r="E19" s="20"/>
      <c r="F19" s="74">
        <f>SUM(B19:E19)</f>
        <v>25000</v>
      </c>
      <c r="G19" s="22" t="s">
        <v>51</v>
      </c>
    </row>
    <row r="20" spans="1:7" x14ac:dyDescent="0.2">
      <c r="A20" s="25"/>
      <c r="B20" s="20"/>
      <c r="C20" s="20"/>
      <c r="D20" s="20"/>
      <c r="E20" s="20"/>
      <c r="F20" s="74">
        <f t="shared" ref="F20:F23" si="0">SUM(B20:E20)</f>
        <v>0</v>
      </c>
      <c r="G20" s="22"/>
    </row>
    <row r="21" spans="1:7" x14ac:dyDescent="0.2">
      <c r="A21" s="25"/>
      <c r="B21" s="20"/>
      <c r="C21" s="20"/>
      <c r="D21" s="20"/>
      <c r="E21" s="20"/>
      <c r="F21" s="74">
        <f t="shared" si="0"/>
        <v>0</v>
      </c>
      <c r="G21" s="22"/>
    </row>
    <row r="22" spans="1:7" x14ac:dyDescent="0.2">
      <c r="A22" s="25"/>
      <c r="B22" s="20"/>
      <c r="C22" s="20"/>
      <c r="D22" s="20"/>
      <c r="E22" s="20"/>
      <c r="F22" s="74">
        <f t="shared" si="0"/>
        <v>0</v>
      </c>
      <c r="G22" s="22"/>
    </row>
    <row r="23" spans="1:7" ht="13.5" thickBot="1" x14ac:dyDescent="0.25">
      <c r="A23" s="26"/>
      <c r="B23" s="21"/>
      <c r="C23" s="21"/>
      <c r="D23" s="21"/>
      <c r="E23" s="21"/>
      <c r="F23" s="75">
        <f t="shared" si="0"/>
        <v>0</v>
      </c>
      <c r="G23" s="23"/>
    </row>
    <row r="24" spans="1:7" x14ac:dyDescent="0.2">
      <c r="A24" s="92"/>
      <c r="B24" s="92"/>
      <c r="C24" s="92"/>
      <c r="D24" s="92"/>
      <c r="E24" s="92"/>
      <c r="F24" s="92"/>
      <c r="G24" s="92"/>
    </row>
    <row r="25" spans="1:7" ht="16.5" thickBot="1" x14ac:dyDescent="0.3">
      <c r="A25" s="96" t="s">
        <v>55</v>
      </c>
      <c r="B25" s="92"/>
      <c r="C25" s="92"/>
      <c r="D25" s="92"/>
      <c r="E25" s="92"/>
      <c r="F25" s="92"/>
      <c r="G25" s="92"/>
    </row>
    <row r="26" spans="1:7" ht="89.25" x14ac:dyDescent="0.2">
      <c r="A26" s="83" t="s">
        <v>10</v>
      </c>
      <c r="B26" s="84" t="s">
        <v>90</v>
      </c>
      <c r="C26" s="97" t="s">
        <v>78</v>
      </c>
      <c r="D26" s="84" t="s">
        <v>79</v>
      </c>
      <c r="E26" s="84" t="s">
        <v>5</v>
      </c>
      <c r="F26" s="84" t="s">
        <v>57</v>
      </c>
      <c r="G26" s="85" t="s">
        <v>7</v>
      </c>
    </row>
    <row r="27" spans="1:7" x14ac:dyDescent="0.2">
      <c r="A27" s="13" t="s">
        <v>73</v>
      </c>
      <c r="B27" s="19">
        <f>3000*2</f>
        <v>6000</v>
      </c>
      <c r="C27" s="19">
        <v>3000</v>
      </c>
      <c r="D27" s="76">
        <f t="shared" ref="D27:D42" si="1">SUM(B27:C27)*$C$44</f>
        <v>3600</v>
      </c>
      <c r="E27" s="19"/>
      <c r="F27" s="79">
        <f>SUM(B27:E27)</f>
        <v>12600</v>
      </c>
      <c r="G27" s="22"/>
    </row>
    <row r="28" spans="1:7" x14ac:dyDescent="0.2">
      <c r="A28" s="13" t="s">
        <v>74</v>
      </c>
      <c r="B28" s="19">
        <v>8000</v>
      </c>
      <c r="C28" s="19">
        <v>3000</v>
      </c>
      <c r="D28" s="76">
        <f t="shared" si="1"/>
        <v>4400</v>
      </c>
      <c r="E28" s="19"/>
      <c r="F28" s="79">
        <f t="shared" ref="F28:F42" si="2">SUM(B28:E28)</f>
        <v>15400</v>
      </c>
      <c r="G28" s="22"/>
    </row>
    <row r="29" spans="1:7" x14ac:dyDescent="0.2">
      <c r="A29" s="13"/>
      <c r="B29" s="19"/>
      <c r="C29" s="19"/>
      <c r="D29" s="76">
        <f t="shared" si="1"/>
        <v>0</v>
      </c>
      <c r="E29" s="19"/>
      <c r="F29" s="79">
        <f t="shared" si="2"/>
        <v>0</v>
      </c>
      <c r="G29" s="22"/>
    </row>
    <row r="30" spans="1:7" x14ac:dyDescent="0.2">
      <c r="A30" s="13"/>
      <c r="B30" s="19"/>
      <c r="C30" s="19"/>
      <c r="D30" s="76">
        <f t="shared" si="1"/>
        <v>0</v>
      </c>
      <c r="E30" s="19"/>
      <c r="F30" s="79">
        <f t="shared" si="2"/>
        <v>0</v>
      </c>
      <c r="G30" s="22"/>
    </row>
    <row r="31" spans="1:7" x14ac:dyDescent="0.2">
      <c r="A31" s="13"/>
      <c r="B31" s="19"/>
      <c r="C31" s="19"/>
      <c r="D31" s="76">
        <f t="shared" si="1"/>
        <v>0</v>
      </c>
      <c r="E31" s="19"/>
      <c r="F31" s="79">
        <f t="shared" si="2"/>
        <v>0</v>
      </c>
      <c r="G31" s="22"/>
    </row>
    <row r="32" spans="1:7" x14ac:dyDescent="0.2">
      <c r="A32" s="13"/>
      <c r="B32" s="19"/>
      <c r="C32" s="19"/>
      <c r="D32" s="76">
        <f t="shared" si="1"/>
        <v>0</v>
      </c>
      <c r="E32" s="19"/>
      <c r="F32" s="79">
        <f t="shared" si="2"/>
        <v>0</v>
      </c>
      <c r="G32" s="22"/>
    </row>
    <row r="33" spans="1:7" x14ac:dyDescent="0.2">
      <c r="A33" s="13"/>
      <c r="B33" s="19"/>
      <c r="C33" s="19"/>
      <c r="D33" s="76">
        <f t="shared" si="1"/>
        <v>0</v>
      </c>
      <c r="E33" s="19"/>
      <c r="F33" s="79">
        <f t="shared" si="2"/>
        <v>0</v>
      </c>
      <c r="G33" s="22"/>
    </row>
    <row r="34" spans="1:7" x14ac:dyDescent="0.2">
      <c r="A34" s="13"/>
      <c r="B34" s="19"/>
      <c r="C34" s="19"/>
      <c r="D34" s="76">
        <f t="shared" si="1"/>
        <v>0</v>
      </c>
      <c r="E34" s="19"/>
      <c r="F34" s="79">
        <f t="shared" si="2"/>
        <v>0</v>
      </c>
      <c r="G34" s="22"/>
    </row>
    <row r="35" spans="1:7" x14ac:dyDescent="0.2">
      <c r="A35" s="13"/>
      <c r="B35" s="19"/>
      <c r="C35" s="19"/>
      <c r="D35" s="76">
        <f t="shared" si="1"/>
        <v>0</v>
      </c>
      <c r="E35" s="19"/>
      <c r="F35" s="79">
        <f t="shared" si="2"/>
        <v>0</v>
      </c>
      <c r="G35" s="22"/>
    </row>
    <row r="36" spans="1:7" x14ac:dyDescent="0.2">
      <c r="A36" s="13"/>
      <c r="B36" s="19"/>
      <c r="C36" s="19"/>
      <c r="D36" s="76">
        <f t="shared" si="1"/>
        <v>0</v>
      </c>
      <c r="E36" s="19"/>
      <c r="F36" s="79">
        <f t="shared" si="2"/>
        <v>0</v>
      </c>
      <c r="G36" s="22"/>
    </row>
    <row r="37" spans="1:7" x14ac:dyDescent="0.2">
      <c r="A37" s="13"/>
      <c r="B37" s="19"/>
      <c r="C37" s="19"/>
      <c r="D37" s="76">
        <f t="shared" si="1"/>
        <v>0</v>
      </c>
      <c r="E37" s="19"/>
      <c r="F37" s="79">
        <f t="shared" si="2"/>
        <v>0</v>
      </c>
      <c r="G37" s="22"/>
    </row>
    <row r="38" spans="1:7" x14ac:dyDescent="0.2">
      <c r="A38" s="13"/>
      <c r="B38" s="19"/>
      <c r="C38" s="19"/>
      <c r="D38" s="76">
        <f t="shared" si="1"/>
        <v>0</v>
      </c>
      <c r="E38" s="19"/>
      <c r="F38" s="79">
        <f t="shared" si="2"/>
        <v>0</v>
      </c>
      <c r="G38" s="22"/>
    </row>
    <row r="39" spans="1:7" x14ac:dyDescent="0.2">
      <c r="A39" s="25"/>
      <c r="B39" s="20"/>
      <c r="C39" s="20"/>
      <c r="D39" s="77">
        <f t="shared" si="1"/>
        <v>0</v>
      </c>
      <c r="E39" s="20"/>
      <c r="F39" s="74">
        <f t="shared" si="2"/>
        <v>0</v>
      </c>
      <c r="G39" s="22"/>
    </row>
    <row r="40" spans="1:7" x14ac:dyDescent="0.2">
      <c r="A40" s="25"/>
      <c r="B40" s="20"/>
      <c r="C40" s="20"/>
      <c r="D40" s="77">
        <f t="shared" si="1"/>
        <v>0</v>
      </c>
      <c r="E40" s="20"/>
      <c r="F40" s="74">
        <f t="shared" si="2"/>
        <v>0</v>
      </c>
      <c r="G40" s="22"/>
    </row>
    <row r="41" spans="1:7" x14ac:dyDescent="0.2">
      <c r="A41" s="25"/>
      <c r="B41" s="20"/>
      <c r="C41" s="20"/>
      <c r="D41" s="77">
        <f t="shared" si="1"/>
        <v>0</v>
      </c>
      <c r="E41" s="20"/>
      <c r="F41" s="74">
        <f t="shared" si="2"/>
        <v>0</v>
      </c>
      <c r="G41" s="22"/>
    </row>
    <row r="42" spans="1:7" ht="13.5" thickBot="1" x14ac:dyDescent="0.25">
      <c r="A42" s="26"/>
      <c r="B42" s="21"/>
      <c r="C42" s="21"/>
      <c r="D42" s="78">
        <f t="shared" si="1"/>
        <v>0</v>
      </c>
      <c r="E42" s="21"/>
      <c r="F42" s="75">
        <f t="shared" si="2"/>
        <v>0</v>
      </c>
      <c r="G42" s="27"/>
    </row>
    <row r="43" spans="1:7" ht="13.5" thickBot="1" x14ac:dyDescent="0.25">
      <c r="A43" s="98"/>
      <c r="B43" s="98"/>
      <c r="C43" s="98"/>
      <c r="D43" s="98"/>
      <c r="E43" s="98"/>
      <c r="F43" s="98"/>
      <c r="G43" s="98"/>
    </row>
    <row r="44" spans="1:7" ht="15.75" thickBot="1" x14ac:dyDescent="0.25">
      <c r="A44" s="92"/>
      <c r="B44" s="99" t="s">
        <v>75</v>
      </c>
      <c r="C44" s="29">
        <v>0.4</v>
      </c>
      <c r="D44" s="98"/>
      <c r="E44" s="98"/>
      <c r="F44" s="98"/>
      <c r="G44" s="98"/>
    </row>
    <row r="45" spans="1:7" x14ac:dyDescent="0.2">
      <c r="A45" s="92"/>
      <c r="B45" s="92"/>
      <c r="C45" s="92"/>
      <c r="D45" s="92"/>
      <c r="E45" s="92"/>
      <c r="F45" s="92"/>
      <c r="G45" s="92"/>
    </row>
    <row r="46" spans="1:7" ht="16.5" thickBot="1" x14ac:dyDescent="0.3">
      <c r="A46" s="96" t="s">
        <v>56</v>
      </c>
      <c r="B46" s="92"/>
      <c r="C46" s="92"/>
      <c r="D46" s="92"/>
      <c r="E46" s="92"/>
      <c r="F46" s="92"/>
      <c r="G46" s="92"/>
    </row>
    <row r="47" spans="1:7" ht="38.25" x14ac:dyDescent="0.2">
      <c r="A47" s="124" t="s">
        <v>11</v>
      </c>
      <c r="B47" s="125"/>
      <c r="C47" s="97" t="s">
        <v>80</v>
      </c>
      <c r="D47" s="84" t="s">
        <v>76</v>
      </c>
      <c r="E47" s="84" t="s">
        <v>57</v>
      </c>
      <c r="F47" s="126" t="s">
        <v>7</v>
      </c>
      <c r="G47" s="127"/>
    </row>
    <row r="48" spans="1:7" x14ac:dyDescent="0.2">
      <c r="A48" s="122" t="s">
        <v>71</v>
      </c>
      <c r="B48" s="123"/>
      <c r="C48" s="19">
        <v>50000</v>
      </c>
      <c r="D48" s="79">
        <f>C48*$C$54</f>
        <v>20000</v>
      </c>
      <c r="E48" s="79">
        <f>SUM(C48:D48)</f>
        <v>70000</v>
      </c>
      <c r="F48" s="128"/>
      <c r="G48" s="129"/>
    </row>
    <row r="49" spans="1:7" x14ac:dyDescent="0.2">
      <c r="A49" s="30" t="s">
        <v>58</v>
      </c>
      <c r="B49" s="31"/>
      <c r="C49" s="19">
        <v>10000</v>
      </c>
      <c r="D49" s="79">
        <f>C49*$C$54</f>
        <v>4000</v>
      </c>
      <c r="E49" s="79">
        <f>SUM(C49:D49)</f>
        <v>14000</v>
      </c>
      <c r="F49" s="128"/>
      <c r="G49" s="129"/>
    </row>
    <row r="50" spans="1:7" x14ac:dyDescent="0.2">
      <c r="A50" s="30"/>
      <c r="B50" s="31"/>
      <c r="C50" s="19"/>
      <c r="D50" s="79">
        <f>C50*$C$54</f>
        <v>0</v>
      </c>
      <c r="E50" s="79">
        <f t="shared" ref="E50:E52" si="3">SUM(C50:D50)</f>
        <v>0</v>
      </c>
      <c r="F50" s="128"/>
      <c r="G50" s="129"/>
    </row>
    <row r="51" spans="1:7" x14ac:dyDescent="0.2">
      <c r="A51" s="122"/>
      <c r="B51" s="123"/>
      <c r="C51" s="19"/>
      <c r="D51" s="79">
        <f>C51*$C$54</f>
        <v>0</v>
      </c>
      <c r="E51" s="79">
        <f t="shared" si="3"/>
        <v>0</v>
      </c>
      <c r="F51" s="128"/>
      <c r="G51" s="129"/>
    </row>
    <row r="52" spans="1:7" ht="15.75" customHeight="1" thickBot="1" x14ac:dyDescent="0.25">
      <c r="A52" s="114"/>
      <c r="B52" s="115"/>
      <c r="C52" s="32"/>
      <c r="D52" s="75">
        <f>C52*$C$54</f>
        <v>0</v>
      </c>
      <c r="E52" s="75">
        <f t="shared" si="3"/>
        <v>0</v>
      </c>
      <c r="F52" s="130"/>
      <c r="G52" s="131"/>
    </row>
    <row r="53" spans="1:7" ht="13.5" thickBot="1" x14ac:dyDescent="0.25">
      <c r="A53" s="42"/>
      <c r="B53" s="42"/>
      <c r="C53" s="42"/>
      <c r="D53" s="42"/>
      <c r="E53" s="42"/>
      <c r="F53" s="42"/>
      <c r="G53" s="42"/>
    </row>
    <row r="54" spans="1:7" ht="15.75" thickBot="1" x14ac:dyDescent="0.25">
      <c r="B54" s="43" t="s">
        <v>93</v>
      </c>
      <c r="C54" s="29">
        <v>0.4</v>
      </c>
      <c r="D54" s="42"/>
      <c r="E54" s="42"/>
      <c r="F54" s="42"/>
      <c r="G54" s="42"/>
    </row>
    <row r="55" spans="1:7" ht="13.5" thickBot="1" x14ac:dyDescent="0.25"/>
    <row r="56" spans="1:7" s="46" customFormat="1" ht="24.95" customHeight="1" thickBot="1" x14ac:dyDescent="0.3">
      <c r="A56" s="100" t="s">
        <v>12</v>
      </c>
      <c r="B56" s="101"/>
      <c r="C56" s="102">
        <f>SUM(F19:F23,F27:F42,E48:E52)</f>
        <v>137000</v>
      </c>
    </row>
    <row r="57" spans="1:7" x14ac:dyDescent="0.2">
      <c r="A57" s="92"/>
      <c r="B57" s="92"/>
      <c r="C57" s="92"/>
      <c r="D57" s="92"/>
      <c r="E57" s="92"/>
      <c r="F57" s="92"/>
      <c r="G57" s="92"/>
    </row>
    <row r="58" spans="1:7" ht="13.5" thickBot="1" x14ac:dyDescent="0.25">
      <c r="A58" s="92"/>
      <c r="B58" s="92"/>
      <c r="C58" s="92"/>
      <c r="D58" s="92"/>
      <c r="E58" s="92"/>
      <c r="F58" s="92"/>
      <c r="G58" s="92"/>
    </row>
    <row r="59" spans="1:7" ht="33" customHeight="1" thickBot="1" x14ac:dyDescent="0.25">
      <c r="A59" s="93" t="s">
        <v>13</v>
      </c>
      <c r="B59" s="94"/>
      <c r="C59" s="94"/>
      <c r="D59" s="94"/>
      <c r="E59" s="94"/>
      <c r="F59" s="94"/>
      <c r="G59" s="94"/>
    </row>
    <row r="60" spans="1:7" x14ac:dyDescent="0.2">
      <c r="A60" s="92"/>
      <c r="B60" s="92"/>
      <c r="C60" s="92"/>
      <c r="D60" s="92"/>
      <c r="E60" s="92"/>
      <c r="F60" s="92"/>
      <c r="G60" s="92"/>
    </row>
    <row r="61" spans="1:7" ht="16.5" thickBot="1" x14ac:dyDescent="0.25">
      <c r="A61" s="95" t="s">
        <v>2</v>
      </c>
      <c r="B61" s="92"/>
      <c r="C61" s="92"/>
      <c r="D61" s="92"/>
      <c r="E61" s="92"/>
      <c r="F61" s="92"/>
      <c r="G61" s="92"/>
    </row>
    <row r="62" spans="1:7" ht="51" x14ac:dyDescent="0.2">
      <c r="A62" s="83" t="s">
        <v>3</v>
      </c>
      <c r="B62" s="84" t="s">
        <v>59</v>
      </c>
      <c r="C62" s="84" t="s">
        <v>83</v>
      </c>
      <c r="D62" s="84" t="s">
        <v>84</v>
      </c>
      <c r="E62" s="84" t="s">
        <v>5</v>
      </c>
      <c r="F62" s="84" t="s">
        <v>57</v>
      </c>
      <c r="G62" s="85" t="s">
        <v>7</v>
      </c>
    </row>
    <row r="63" spans="1:7" x14ac:dyDescent="0.2">
      <c r="A63" s="25" t="s">
        <v>8</v>
      </c>
      <c r="B63" s="16">
        <v>20</v>
      </c>
      <c r="C63" s="74">
        <f t="shared" ref="C63:C70" si="4">B63*$C$72</f>
        <v>1500</v>
      </c>
      <c r="D63" s="20">
        <v>2500</v>
      </c>
      <c r="E63" s="20">
        <v>5000</v>
      </c>
      <c r="F63" s="74">
        <f>SUM(C63:E63)</f>
        <v>9000</v>
      </c>
      <c r="G63" s="28"/>
    </row>
    <row r="64" spans="1:7" x14ac:dyDescent="0.2">
      <c r="A64" s="25"/>
      <c r="B64" s="16"/>
      <c r="C64" s="74">
        <f t="shared" si="4"/>
        <v>0</v>
      </c>
      <c r="D64" s="20"/>
      <c r="E64" s="20"/>
      <c r="F64" s="74">
        <f t="shared" ref="F64:F70" si="5">SUM(C64:E64)</f>
        <v>0</v>
      </c>
      <c r="G64" s="28"/>
    </row>
    <row r="65" spans="1:7" x14ac:dyDescent="0.2">
      <c r="A65" s="25"/>
      <c r="B65" s="16"/>
      <c r="C65" s="74">
        <f t="shared" si="4"/>
        <v>0</v>
      </c>
      <c r="D65" s="20"/>
      <c r="E65" s="20"/>
      <c r="F65" s="74">
        <f t="shared" si="5"/>
        <v>0</v>
      </c>
      <c r="G65" s="28"/>
    </row>
    <row r="66" spans="1:7" x14ac:dyDescent="0.2">
      <c r="A66" s="25"/>
      <c r="B66" s="16"/>
      <c r="C66" s="74">
        <f t="shared" si="4"/>
        <v>0</v>
      </c>
      <c r="D66" s="20"/>
      <c r="E66" s="20"/>
      <c r="F66" s="74">
        <f t="shared" si="5"/>
        <v>0</v>
      </c>
      <c r="G66" s="28"/>
    </row>
    <row r="67" spans="1:7" x14ac:dyDescent="0.2">
      <c r="A67" s="25"/>
      <c r="B67" s="16"/>
      <c r="C67" s="74">
        <f t="shared" si="4"/>
        <v>0</v>
      </c>
      <c r="D67" s="20"/>
      <c r="E67" s="20"/>
      <c r="F67" s="74">
        <f t="shared" si="5"/>
        <v>0</v>
      </c>
      <c r="G67" s="28"/>
    </row>
    <row r="68" spans="1:7" x14ac:dyDescent="0.2">
      <c r="A68" s="25"/>
      <c r="B68" s="16"/>
      <c r="C68" s="74">
        <f t="shared" si="4"/>
        <v>0</v>
      </c>
      <c r="D68" s="20"/>
      <c r="E68" s="20"/>
      <c r="F68" s="74">
        <f t="shared" si="5"/>
        <v>0</v>
      </c>
      <c r="G68" s="28"/>
    </row>
    <row r="69" spans="1:7" x14ac:dyDescent="0.2">
      <c r="A69" s="25"/>
      <c r="B69" s="16"/>
      <c r="C69" s="74">
        <f t="shared" si="4"/>
        <v>0</v>
      </c>
      <c r="D69" s="20"/>
      <c r="E69" s="20"/>
      <c r="F69" s="74">
        <f t="shared" si="5"/>
        <v>0</v>
      </c>
      <c r="G69" s="28"/>
    </row>
    <row r="70" spans="1:7" ht="13.5" thickBot="1" x14ac:dyDescent="0.25">
      <c r="A70" s="26"/>
      <c r="B70" s="18"/>
      <c r="C70" s="75">
        <f t="shared" si="4"/>
        <v>0</v>
      </c>
      <c r="D70" s="21"/>
      <c r="E70" s="21"/>
      <c r="F70" s="74">
        <f t="shared" si="5"/>
        <v>0</v>
      </c>
      <c r="G70" s="27"/>
    </row>
    <row r="71" spans="1:7" ht="13.5" thickBot="1" x14ac:dyDescent="0.25"/>
    <row r="72" spans="1:7" ht="15.75" thickBot="1" x14ac:dyDescent="0.3">
      <c r="B72" s="47" t="s">
        <v>61</v>
      </c>
      <c r="C72" s="24">
        <v>75</v>
      </c>
      <c r="D72" s="35" t="s">
        <v>15</v>
      </c>
    </row>
    <row r="74" spans="1:7" ht="16.5" thickBot="1" x14ac:dyDescent="0.3">
      <c r="A74" s="41" t="s">
        <v>9</v>
      </c>
    </row>
    <row r="75" spans="1:7" ht="40.5" x14ac:dyDescent="0.2">
      <c r="A75" s="38" t="s">
        <v>10</v>
      </c>
      <c r="B75" s="39" t="s">
        <v>65</v>
      </c>
      <c r="C75" s="39" t="s">
        <v>83</v>
      </c>
      <c r="D75" s="39" t="s">
        <v>85</v>
      </c>
      <c r="E75" s="39" t="s">
        <v>86</v>
      </c>
      <c r="F75" s="39" t="s">
        <v>57</v>
      </c>
      <c r="G75" s="40" t="s">
        <v>7</v>
      </c>
    </row>
    <row r="76" spans="1:7" x14ac:dyDescent="0.2">
      <c r="A76" s="13" t="s">
        <v>49</v>
      </c>
      <c r="B76" s="14">
        <v>100</v>
      </c>
      <c r="C76" s="76">
        <f t="shared" ref="C76:C93" si="6">B76*$C$96</f>
        <v>5000</v>
      </c>
      <c r="D76" s="19">
        <v>1000</v>
      </c>
      <c r="E76" s="19">
        <v>0</v>
      </c>
      <c r="F76" s="79">
        <f>SUM(C76:E76)</f>
        <v>6000</v>
      </c>
      <c r="G76" s="22"/>
    </row>
    <row r="77" spans="1:7" x14ac:dyDescent="0.2">
      <c r="A77" s="13" t="s">
        <v>50</v>
      </c>
      <c r="B77" s="14">
        <v>100</v>
      </c>
      <c r="C77" s="76">
        <f t="shared" si="6"/>
        <v>5000</v>
      </c>
      <c r="D77" s="19">
        <v>2500</v>
      </c>
      <c r="E77" s="19">
        <v>5000</v>
      </c>
      <c r="F77" s="79">
        <f t="shared" ref="F77:F93" si="7">SUM(C77:E77)</f>
        <v>12500</v>
      </c>
      <c r="G77" s="22"/>
    </row>
    <row r="78" spans="1:7" x14ac:dyDescent="0.2">
      <c r="A78" s="13" t="s">
        <v>70</v>
      </c>
      <c r="B78" s="14">
        <v>40</v>
      </c>
      <c r="C78" s="77">
        <f t="shared" si="6"/>
        <v>2000</v>
      </c>
      <c r="D78" s="19"/>
      <c r="E78" s="19"/>
      <c r="F78" s="79">
        <f t="shared" si="7"/>
        <v>2000</v>
      </c>
      <c r="G78" s="22"/>
    </row>
    <row r="79" spans="1:7" x14ac:dyDescent="0.2">
      <c r="A79" s="13"/>
      <c r="B79" s="14"/>
      <c r="C79" s="77">
        <f t="shared" si="6"/>
        <v>0</v>
      </c>
      <c r="D79" s="19"/>
      <c r="E79" s="19"/>
      <c r="F79" s="79">
        <f t="shared" si="7"/>
        <v>0</v>
      </c>
      <c r="G79" s="22"/>
    </row>
    <row r="80" spans="1:7" x14ac:dyDescent="0.2">
      <c r="A80" s="13"/>
      <c r="B80" s="14"/>
      <c r="C80" s="77">
        <f t="shared" si="6"/>
        <v>0</v>
      </c>
      <c r="D80" s="19"/>
      <c r="E80" s="19"/>
      <c r="F80" s="79">
        <f t="shared" si="7"/>
        <v>0</v>
      </c>
      <c r="G80" s="22"/>
    </row>
    <row r="81" spans="1:7" x14ac:dyDescent="0.2">
      <c r="A81" s="13"/>
      <c r="B81" s="14"/>
      <c r="C81" s="77">
        <f t="shared" si="6"/>
        <v>0</v>
      </c>
      <c r="D81" s="19"/>
      <c r="E81" s="19"/>
      <c r="F81" s="79">
        <f t="shared" si="7"/>
        <v>0</v>
      </c>
      <c r="G81" s="22"/>
    </row>
    <row r="82" spans="1:7" x14ac:dyDescent="0.2">
      <c r="A82" s="13"/>
      <c r="B82" s="14"/>
      <c r="C82" s="77">
        <f t="shared" si="6"/>
        <v>0</v>
      </c>
      <c r="D82" s="19"/>
      <c r="E82" s="19"/>
      <c r="F82" s="79">
        <f t="shared" si="7"/>
        <v>0</v>
      </c>
      <c r="G82" s="22"/>
    </row>
    <row r="83" spans="1:7" x14ac:dyDescent="0.2">
      <c r="A83" s="13"/>
      <c r="B83" s="14"/>
      <c r="C83" s="77">
        <f t="shared" si="6"/>
        <v>0</v>
      </c>
      <c r="D83" s="19"/>
      <c r="E83" s="19"/>
      <c r="F83" s="79">
        <f t="shared" si="7"/>
        <v>0</v>
      </c>
      <c r="G83" s="22"/>
    </row>
    <row r="84" spans="1:7" x14ac:dyDescent="0.2">
      <c r="A84" s="13"/>
      <c r="B84" s="14"/>
      <c r="C84" s="77">
        <f t="shared" si="6"/>
        <v>0</v>
      </c>
      <c r="D84" s="19"/>
      <c r="E84" s="19"/>
      <c r="F84" s="79">
        <f t="shared" si="7"/>
        <v>0</v>
      </c>
      <c r="G84" s="22"/>
    </row>
    <row r="85" spans="1:7" x14ac:dyDescent="0.2">
      <c r="A85" s="13"/>
      <c r="B85" s="14"/>
      <c r="C85" s="77">
        <f t="shared" si="6"/>
        <v>0</v>
      </c>
      <c r="D85" s="19"/>
      <c r="E85" s="19"/>
      <c r="F85" s="79">
        <f t="shared" si="7"/>
        <v>0</v>
      </c>
      <c r="G85" s="22"/>
    </row>
    <row r="86" spans="1:7" x14ac:dyDescent="0.2">
      <c r="A86" s="13"/>
      <c r="B86" s="14"/>
      <c r="C86" s="77">
        <f t="shared" si="6"/>
        <v>0</v>
      </c>
      <c r="D86" s="19"/>
      <c r="E86" s="19"/>
      <c r="F86" s="79">
        <f t="shared" si="7"/>
        <v>0</v>
      </c>
      <c r="G86" s="22"/>
    </row>
    <row r="87" spans="1:7" x14ac:dyDescent="0.2">
      <c r="A87" s="13"/>
      <c r="B87" s="14"/>
      <c r="C87" s="77">
        <f t="shared" si="6"/>
        <v>0</v>
      </c>
      <c r="D87" s="19"/>
      <c r="E87" s="19"/>
      <c r="F87" s="79">
        <f t="shared" si="7"/>
        <v>0</v>
      </c>
      <c r="G87" s="22"/>
    </row>
    <row r="88" spans="1:7" x14ac:dyDescent="0.2">
      <c r="A88" s="13"/>
      <c r="B88" s="14"/>
      <c r="C88" s="77">
        <f t="shared" si="6"/>
        <v>0</v>
      </c>
      <c r="D88" s="19"/>
      <c r="E88" s="19"/>
      <c r="F88" s="79">
        <f t="shared" si="7"/>
        <v>0</v>
      </c>
      <c r="G88" s="22"/>
    </row>
    <row r="89" spans="1:7" x14ac:dyDescent="0.2">
      <c r="A89" s="25"/>
      <c r="B89" s="16"/>
      <c r="C89" s="77">
        <f t="shared" si="6"/>
        <v>0</v>
      </c>
      <c r="D89" s="20"/>
      <c r="E89" s="20"/>
      <c r="F89" s="79">
        <f t="shared" si="7"/>
        <v>0</v>
      </c>
      <c r="G89" s="22"/>
    </row>
    <row r="90" spans="1:7" x14ac:dyDescent="0.2">
      <c r="A90" s="25"/>
      <c r="B90" s="16"/>
      <c r="C90" s="77">
        <f t="shared" si="6"/>
        <v>0</v>
      </c>
      <c r="D90" s="20"/>
      <c r="E90" s="20"/>
      <c r="F90" s="79">
        <f t="shared" si="7"/>
        <v>0</v>
      </c>
      <c r="G90" s="22"/>
    </row>
    <row r="91" spans="1:7" x14ac:dyDescent="0.2">
      <c r="A91" s="25"/>
      <c r="B91" s="16"/>
      <c r="C91" s="77">
        <f t="shared" si="6"/>
        <v>0</v>
      </c>
      <c r="D91" s="20"/>
      <c r="E91" s="20"/>
      <c r="F91" s="79">
        <f t="shared" si="7"/>
        <v>0</v>
      </c>
      <c r="G91" s="22"/>
    </row>
    <row r="92" spans="1:7" x14ac:dyDescent="0.2">
      <c r="A92" s="25"/>
      <c r="B92" s="16"/>
      <c r="C92" s="77">
        <f t="shared" si="6"/>
        <v>0</v>
      </c>
      <c r="D92" s="20"/>
      <c r="E92" s="20"/>
      <c r="F92" s="79">
        <f t="shared" si="7"/>
        <v>0</v>
      </c>
      <c r="G92" s="22"/>
    </row>
    <row r="93" spans="1:7" ht="13.5" thickBot="1" x14ac:dyDescent="0.25">
      <c r="A93" s="26"/>
      <c r="B93" s="18"/>
      <c r="C93" s="78">
        <f t="shared" si="6"/>
        <v>0</v>
      </c>
      <c r="D93" s="21"/>
      <c r="E93" s="21"/>
      <c r="F93" s="79">
        <f t="shared" si="7"/>
        <v>0</v>
      </c>
      <c r="G93" s="27"/>
    </row>
    <row r="94" spans="1:7" x14ac:dyDescent="0.2">
      <c r="A94" s="35" t="s">
        <v>66</v>
      </c>
    </row>
    <row r="95" spans="1:7" ht="13.5" thickBot="1" x14ac:dyDescent="0.25"/>
    <row r="96" spans="1:7" ht="15.75" thickBot="1" x14ac:dyDescent="0.3">
      <c r="B96" s="47" t="s">
        <v>62</v>
      </c>
      <c r="C96" s="24">
        <v>50</v>
      </c>
      <c r="D96" s="35" t="s">
        <v>15</v>
      </c>
    </row>
    <row r="97" spans="1:7" x14ac:dyDescent="0.2">
      <c r="A97" s="47"/>
    </row>
    <row r="98" spans="1:7" ht="16.5" thickBot="1" x14ac:dyDescent="0.3">
      <c r="A98" s="41" t="s">
        <v>63</v>
      </c>
    </row>
    <row r="99" spans="1:7" ht="38.25" x14ac:dyDescent="0.2">
      <c r="A99" s="38" t="s">
        <v>77</v>
      </c>
      <c r="B99" s="39" t="s">
        <v>14</v>
      </c>
      <c r="C99" s="39" t="s">
        <v>60</v>
      </c>
      <c r="D99" s="39" t="s">
        <v>67</v>
      </c>
      <c r="E99" s="39" t="s">
        <v>68</v>
      </c>
      <c r="F99" s="39" t="s">
        <v>57</v>
      </c>
      <c r="G99" s="40" t="s">
        <v>7</v>
      </c>
    </row>
    <row r="100" spans="1:7" x14ac:dyDescent="0.2">
      <c r="A100" s="13" t="s">
        <v>87</v>
      </c>
      <c r="B100" s="14">
        <v>50</v>
      </c>
      <c r="C100" s="76">
        <f t="shared" ref="C100:C114" si="8">B100*$C$116</f>
        <v>2500</v>
      </c>
      <c r="D100" s="19">
        <v>1000</v>
      </c>
      <c r="E100" s="19">
        <v>0</v>
      </c>
      <c r="F100" s="79">
        <f>SUM(C100:E100)</f>
        <v>3500</v>
      </c>
      <c r="G100" s="22" t="s">
        <v>89</v>
      </c>
    </row>
    <row r="101" spans="1:7" x14ac:dyDescent="0.2">
      <c r="A101" s="13" t="s">
        <v>88</v>
      </c>
      <c r="B101" s="14">
        <v>100</v>
      </c>
      <c r="C101" s="76">
        <f t="shared" si="8"/>
        <v>5000</v>
      </c>
      <c r="D101" s="19">
        <v>2500</v>
      </c>
      <c r="E101" s="19">
        <v>5000</v>
      </c>
      <c r="F101" s="79">
        <f t="shared" ref="F101:F114" si="9">SUM(C101:E101)</f>
        <v>12500</v>
      </c>
      <c r="G101" s="22" t="s">
        <v>89</v>
      </c>
    </row>
    <row r="102" spans="1:7" x14ac:dyDescent="0.2">
      <c r="A102" s="13" t="s">
        <v>69</v>
      </c>
      <c r="B102" s="14">
        <v>100</v>
      </c>
      <c r="C102" s="76">
        <f t="shared" si="8"/>
        <v>5000</v>
      </c>
      <c r="D102" s="19"/>
      <c r="E102" s="19">
        <v>10000</v>
      </c>
      <c r="F102" s="74">
        <f t="shared" si="9"/>
        <v>15000</v>
      </c>
      <c r="G102" s="22"/>
    </row>
    <row r="103" spans="1:7" x14ac:dyDescent="0.2">
      <c r="A103" s="13"/>
      <c r="B103" s="14"/>
      <c r="C103" s="76">
        <f t="shared" si="8"/>
        <v>0</v>
      </c>
      <c r="D103" s="19"/>
      <c r="E103" s="19"/>
      <c r="F103" s="74">
        <f t="shared" si="9"/>
        <v>0</v>
      </c>
      <c r="G103" s="22"/>
    </row>
    <row r="104" spans="1:7" x14ac:dyDescent="0.2">
      <c r="A104" s="13"/>
      <c r="B104" s="14"/>
      <c r="C104" s="76">
        <f t="shared" si="8"/>
        <v>0</v>
      </c>
      <c r="D104" s="19"/>
      <c r="E104" s="19"/>
      <c r="F104" s="74">
        <f t="shared" si="9"/>
        <v>0</v>
      </c>
      <c r="G104" s="22"/>
    </row>
    <row r="105" spans="1:7" x14ac:dyDescent="0.2">
      <c r="A105" s="13"/>
      <c r="B105" s="14"/>
      <c r="C105" s="76">
        <f t="shared" si="8"/>
        <v>0</v>
      </c>
      <c r="D105" s="19"/>
      <c r="E105" s="19"/>
      <c r="F105" s="74">
        <f t="shared" si="9"/>
        <v>0</v>
      </c>
      <c r="G105" s="22"/>
    </row>
    <row r="106" spans="1:7" x14ac:dyDescent="0.2">
      <c r="A106" s="13"/>
      <c r="B106" s="14"/>
      <c r="C106" s="76">
        <f t="shared" si="8"/>
        <v>0</v>
      </c>
      <c r="D106" s="19"/>
      <c r="E106" s="19"/>
      <c r="F106" s="74">
        <f t="shared" si="9"/>
        <v>0</v>
      </c>
      <c r="G106" s="22"/>
    </row>
    <row r="107" spans="1:7" x14ac:dyDescent="0.2">
      <c r="A107" s="13"/>
      <c r="B107" s="14"/>
      <c r="C107" s="76">
        <f t="shared" si="8"/>
        <v>0</v>
      </c>
      <c r="D107" s="19"/>
      <c r="E107" s="19"/>
      <c r="F107" s="74">
        <f t="shared" si="9"/>
        <v>0</v>
      </c>
      <c r="G107" s="22"/>
    </row>
    <row r="108" spans="1:7" x14ac:dyDescent="0.2">
      <c r="A108" s="13"/>
      <c r="B108" s="14"/>
      <c r="C108" s="76">
        <f t="shared" si="8"/>
        <v>0</v>
      </c>
      <c r="D108" s="19"/>
      <c r="E108" s="19"/>
      <c r="F108" s="74">
        <f t="shared" si="9"/>
        <v>0</v>
      </c>
      <c r="G108" s="22"/>
    </row>
    <row r="109" spans="1:7" x14ac:dyDescent="0.2">
      <c r="A109" s="13"/>
      <c r="B109" s="14"/>
      <c r="C109" s="76">
        <f t="shared" si="8"/>
        <v>0</v>
      </c>
      <c r="D109" s="19"/>
      <c r="E109" s="19"/>
      <c r="F109" s="74">
        <f t="shared" si="9"/>
        <v>0</v>
      </c>
      <c r="G109" s="22"/>
    </row>
    <row r="110" spans="1:7" x14ac:dyDescent="0.2">
      <c r="A110" s="15"/>
      <c r="B110" s="16"/>
      <c r="C110" s="76">
        <f t="shared" si="8"/>
        <v>0</v>
      </c>
      <c r="D110" s="20"/>
      <c r="E110" s="20"/>
      <c r="F110" s="74">
        <f t="shared" si="9"/>
        <v>0</v>
      </c>
      <c r="G110" s="22"/>
    </row>
    <row r="111" spans="1:7" x14ac:dyDescent="0.2">
      <c r="A111" s="15"/>
      <c r="B111" s="16"/>
      <c r="C111" s="76">
        <f t="shared" si="8"/>
        <v>0</v>
      </c>
      <c r="D111" s="20"/>
      <c r="E111" s="20"/>
      <c r="F111" s="74">
        <f t="shared" si="9"/>
        <v>0</v>
      </c>
      <c r="G111" s="22"/>
    </row>
    <row r="112" spans="1:7" x14ac:dyDescent="0.2">
      <c r="A112" s="15"/>
      <c r="B112" s="16"/>
      <c r="C112" s="76">
        <f t="shared" si="8"/>
        <v>0</v>
      </c>
      <c r="D112" s="20"/>
      <c r="E112" s="20"/>
      <c r="F112" s="74">
        <f t="shared" si="9"/>
        <v>0</v>
      </c>
      <c r="G112" s="22"/>
    </row>
    <row r="113" spans="1:7" x14ac:dyDescent="0.2">
      <c r="A113" s="15"/>
      <c r="B113" s="16"/>
      <c r="C113" s="76">
        <f t="shared" si="8"/>
        <v>0</v>
      </c>
      <c r="D113" s="20"/>
      <c r="E113" s="20"/>
      <c r="F113" s="74">
        <f t="shared" si="9"/>
        <v>0</v>
      </c>
      <c r="G113" s="22"/>
    </row>
    <row r="114" spans="1:7" ht="13.5" thickBot="1" x14ac:dyDescent="0.25">
      <c r="A114" s="17"/>
      <c r="B114" s="18"/>
      <c r="C114" s="76">
        <f t="shared" si="8"/>
        <v>0</v>
      </c>
      <c r="D114" s="21"/>
      <c r="E114" s="21"/>
      <c r="F114" s="75">
        <f t="shared" si="9"/>
        <v>0</v>
      </c>
      <c r="G114" s="23"/>
    </row>
    <row r="115" spans="1:7" ht="13.5" thickBot="1" x14ac:dyDescent="0.25"/>
    <row r="116" spans="1:7" ht="15.75" thickBot="1" x14ac:dyDescent="0.3">
      <c r="B116" s="47" t="s">
        <v>64</v>
      </c>
      <c r="C116" s="12">
        <v>50</v>
      </c>
      <c r="D116" s="35" t="s">
        <v>15</v>
      </c>
    </row>
    <row r="117" spans="1:7" ht="13.5" thickBot="1" x14ac:dyDescent="0.25"/>
    <row r="118" spans="1:7" s="46" customFormat="1" ht="24.95" customHeight="1" thickBot="1" x14ac:dyDescent="0.3">
      <c r="A118" s="44" t="s">
        <v>16</v>
      </c>
      <c r="B118" s="45"/>
      <c r="C118" s="102">
        <f>SUM(F63:F70,F76:F93,F100:F114)</f>
        <v>60500</v>
      </c>
    </row>
    <row r="119" spans="1:7" ht="13.5" thickBot="1" x14ac:dyDescent="0.25"/>
    <row r="120" spans="1:7" s="36" customFormat="1" ht="27.95" customHeight="1" thickBot="1" x14ac:dyDescent="0.3">
      <c r="A120" s="48" t="s">
        <v>48</v>
      </c>
      <c r="B120" s="49"/>
      <c r="C120" s="49"/>
      <c r="D120" s="49"/>
      <c r="E120" s="49"/>
      <c r="F120" s="49"/>
      <c r="G120" s="49"/>
    </row>
    <row r="129" spans="1:7" ht="16.5" thickBot="1" x14ac:dyDescent="0.3">
      <c r="A129" s="41" t="s">
        <v>17</v>
      </c>
    </row>
    <row r="130" spans="1:7" ht="15.75" thickBot="1" x14ac:dyDescent="0.3">
      <c r="A130" s="35" t="s">
        <v>18</v>
      </c>
      <c r="F130" s="4">
        <v>2</v>
      </c>
    </row>
    <row r="132" spans="1:7" ht="16.5" thickBot="1" x14ac:dyDescent="0.25">
      <c r="A132" s="50" t="s">
        <v>19</v>
      </c>
    </row>
    <row r="133" spans="1:7" x14ac:dyDescent="0.2">
      <c r="A133" s="38" t="s">
        <v>11</v>
      </c>
      <c r="B133" s="39" t="s">
        <v>20</v>
      </c>
      <c r="C133" s="39" t="s">
        <v>21</v>
      </c>
      <c r="D133" s="39" t="s">
        <v>72</v>
      </c>
      <c r="E133" s="39" t="s">
        <v>6</v>
      </c>
      <c r="F133" s="116" t="s">
        <v>7</v>
      </c>
      <c r="G133" s="117"/>
    </row>
    <row r="134" spans="1:7" x14ac:dyDescent="0.2">
      <c r="A134" s="5" t="s">
        <v>22</v>
      </c>
      <c r="B134" s="6" t="s">
        <v>23</v>
      </c>
      <c r="C134" s="7">
        <v>600000</v>
      </c>
      <c r="D134" s="8">
        <v>0.15</v>
      </c>
      <c r="E134" s="80">
        <f>D134*C134</f>
        <v>90000</v>
      </c>
      <c r="F134" s="118"/>
      <c r="G134" s="119"/>
    </row>
    <row r="135" spans="1:7" x14ac:dyDescent="0.2">
      <c r="A135" s="5" t="s">
        <v>24</v>
      </c>
      <c r="B135" s="6" t="s">
        <v>25</v>
      </c>
      <c r="C135" s="7">
        <v>3000</v>
      </c>
      <c r="D135" s="8">
        <v>2.5</v>
      </c>
      <c r="E135" s="80">
        <f t="shared" ref="E135:E139" si="10">D135*C135</f>
        <v>7500</v>
      </c>
      <c r="F135" s="118"/>
      <c r="G135" s="119"/>
    </row>
    <row r="136" spans="1:7" x14ac:dyDescent="0.2">
      <c r="A136" s="5" t="s">
        <v>26</v>
      </c>
      <c r="B136" s="6" t="s">
        <v>27</v>
      </c>
      <c r="C136" s="7"/>
      <c r="D136" s="8"/>
      <c r="E136" s="80">
        <v>2</v>
      </c>
      <c r="F136" s="118"/>
      <c r="G136" s="119"/>
    </row>
    <row r="137" spans="1:7" x14ac:dyDescent="0.2">
      <c r="A137" s="5" t="s">
        <v>28</v>
      </c>
      <c r="B137" s="6" t="s">
        <v>29</v>
      </c>
      <c r="C137" s="7"/>
      <c r="D137" s="8"/>
      <c r="E137" s="80">
        <f>D137*C137</f>
        <v>0</v>
      </c>
      <c r="F137" s="118"/>
      <c r="G137" s="119"/>
    </row>
    <row r="138" spans="1:7" x14ac:dyDescent="0.2">
      <c r="A138" s="5" t="s">
        <v>30</v>
      </c>
      <c r="B138" s="6"/>
      <c r="C138" s="7"/>
      <c r="D138" s="6"/>
      <c r="E138" s="80">
        <f t="shared" si="10"/>
        <v>0</v>
      </c>
      <c r="F138" s="118"/>
      <c r="G138" s="119"/>
    </row>
    <row r="139" spans="1:7" ht="13.5" thickBot="1" x14ac:dyDescent="0.25">
      <c r="A139" s="9" t="s">
        <v>30</v>
      </c>
      <c r="B139" s="10"/>
      <c r="C139" s="11"/>
      <c r="D139" s="10"/>
      <c r="E139" s="81">
        <f t="shared" si="10"/>
        <v>0</v>
      </c>
      <c r="F139" s="110"/>
      <c r="G139" s="111"/>
    </row>
    <row r="142" spans="1:7" s="51" customFormat="1" ht="16.5" thickBot="1" x14ac:dyDescent="0.3">
      <c r="A142" s="41" t="s">
        <v>31</v>
      </c>
      <c r="B142" s="52"/>
      <c r="C142" s="52"/>
      <c r="D142" s="52"/>
      <c r="E142" s="52"/>
      <c r="F142" s="35"/>
      <c r="G142" s="35"/>
    </row>
    <row r="143" spans="1:7" s="51" customFormat="1" x14ac:dyDescent="0.2">
      <c r="A143" s="38" t="s">
        <v>11</v>
      </c>
      <c r="B143" s="112" t="s">
        <v>32</v>
      </c>
      <c r="C143" s="113"/>
      <c r="D143" s="2">
        <v>2000000</v>
      </c>
    </row>
    <row r="144" spans="1:7" s="51" customFormat="1" x14ac:dyDescent="0.2">
      <c r="A144" s="53" t="s">
        <v>43</v>
      </c>
      <c r="B144" s="1">
        <v>40</v>
      </c>
      <c r="C144" s="54" t="s">
        <v>42</v>
      </c>
      <c r="D144" s="103">
        <f>B144/100*$D$143</f>
        <v>800000</v>
      </c>
    </row>
    <row r="145" spans="1:7" s="51" customFormat="1" x14ac:dyDescent="0.2">
      <c r="A145" s="53" t="s">
        <v>44</v>
      </c>
      <c r="B145" s="1">
        <v>30</v>
      </c>
      <c r="C145" s="55" t="s">
        <v>42</v>
      </c>
      <c r="D145" s="103">
        <f>B145/100*$D$143</f>
        <v>600000</v>
      </c>
    </row>
    <row r="146" spans="1:7" s="51" customFormat="1" x14ac:dyDescent="0.2">
      <c r="A146" s="53" t="s">
        <v>45</v>
      </c>
      <c r="B146" s="1">
        <v>25</v>
      </c>
      <c r="C146" s="55" t="s">
        <v>42</v>
      </c>
      <c r="D146" s="103">
        <f>B146/100*$D$143</f>
        <v>500000</v>
      </c>
    </row>
    <row r="147" spans="1:7" s="51" customFormat="1" x14ac:dyDescent="0.2">
      <c r="A147" s="53" t="s">
        <v>46</v>
      </c>
      <c r="B147" s="1">
        <v>5</v>
      </c>
      <c r="C147" s="55" t="s">
        <v>42</v>
      </c>
      <c r="D147" s="103">
        <f>B147/100*$D$143</f>
        <v>100000</v>
      </c>
    </row>
    <row r="148" spans="1:7" s="51" customFormat="1" x14ac:dyDescent="0.2">
      <c r="A148" s="53" t="s">
        <v>47</v>
      </c>
      <c r="B148" s="1">
        <v>0</v>
      </c>
      <c r="C148" s="55" t="s">
        <v>42</v>
      </c>
      <c r="D148" s="103">
        <f>B148/100*$D$143</f>
        <v>0</v>
      </c>
    </row>
    <row r="149" spans="1:7" s="51" customFormat="1" x14ac:dyDescent="0.2">
      <c r="A149" s="56"/>
      <c r="B149" s="104" t="str">
        <f>IF(SUM(B144:B148)=100,"OK","Does not sum to 100%")</f>
        <v>OK</v>
      </c>
      <c r="C149" s="57"/>
      <c r="D149" s="58"/>
      <c r="F149" s="35"/>
      <c r="G149" s="35"/>
    </row>
    <row r="150" spans="1:7" s="51" customFormat="1" ht="25.5" x14ac:dyDescent="0.2">
      <c r="A150" s="59"/>
      <c r="B150" s="60" t="s">
        <v>33</v>
      </c>
      <c r="C150" s="61"/>
      <c r="D150" s="62" t="s">
        <v>34</v>
      </c>
      <c r="F150" s="35"/>
      <c r="G150" s="35"/>
    </row>
    <row r="151" spans="1:7" s="51" customFormat="1" x14ac:dyDescent="0.2">
      <c r="A151" s="53" t="s">
        <v>26</v>
      </c>
      <c r="B151" s="1">
        <v>0</v>
      </c>
      <c r="C151" s="54" t="s">
        <v>42</v>
      </c>
      <c r="D151" s="103">
        <f>B151/100*D144</f>
        <v>0</v>
      </c>
      <c r="F151" s="35"/>
      <c r="G151" s="35"/>
    </row>
    <row r="152" spans="1:7" s="51" customFormat="1" x14ac:dyDescent="0.2">
      <c r="A152" s="53" t="s">
        <v>35</v>
      </c>
      <c r="B152" s="1">
        <v>15</v>
      </c>
      <c r="C152" s="55" t="s">
        <v>42</v>
      </c>
      <c r="D152" s="103">
        <f>B152/100*D145</f>
        <v>90000</v>
      </c>
      <c r="F152" s="35"/>
      <c r="G152" s="35"/>
    </row>
    <row r="153" spans="1:7" s="51" customFormat="1" x14ac:dyDescent="0.2">
      <c r="A153" s="53" t="s">
        <v>36</v>
      </c>
      <c r="B153" s="1">
        <v>0</v>
      </c>
      <c r="C153" s="55" t="s">
        <v>42</v>
      </c>
      <c r="D153" s="103">
        <f>B153/100*D146</f>
        <v>0</v>
      </c>
      <c r="F153" s="35"/>
      <c r="G153" s="35"/>
    </row>
    <row r="154" spans="1:7" s="51" customFormat="1" x14ac:dyDescent="0.2">
      <c r="A154" s="53" t="s">
        <v>37</v>
      </c>
      <c r="B154" s="1">
        <v>5</v>
      </c>
      <c r="C154" s="55" t="s">
        <v>42</v>
      </c>
      <c r="D154" s="103">
        <f>B154/100*D147</f>
        <v>5000</v>
      </c>
      <c r="F154" s="35"/>
      <c r="G154" s="35"/>
    </row>
    <row r="155" spans="1:7" s="51" customFormat="1" ht="13.5" thickBot="1" x14ac:dyDescent="0.25">
      <c r="A155" s="63" t="s">
        <v>38</v>
      </c>
      <c r="B155" s="3">
        <v>0</v>
      </c>
      <c r="C155" s="64" t="s">
        <v>42</v>
      </c>
      <c r="D155" s="105">
        <f>B155/100*D148</f>
        <v>0</v>
      </c>
      <c r="F155" s="35"/>
      <c r="G155" s="35"/>
    </row>
    <row r="156" spans="1:7" s="51" customFormat="1" x14ac:dyDescent="0.2">
      <c r="D156" s="106"/>
      <c r="F156" s="35"/>
      <c r="G156" s="35"/>
    </row>
    <row r="157" spans="1:7" s="51" customFormat="1" ht="13.5" thickBot="1" x14ac:dyDescent="0.25">
      <c r="B157" s="35"/>
      <c r="C157" s="35"/>
      <c r="D157" s="35"/>
      <c r="F157" s="35"/>
      <c r="G157" s="35"/>
    </row>
    <row r="158" spans="1:7" s="65" customFormat="1" ht="24.95" customHeight="1" thickBot="1" x14ac:dyDescent="0.35">
      <c r="A158" s="44" t="s">
        <v>39</v>
      </c>
      <c r="B158" s="45"/>
      <c r="C158" s="102">
        <f>IF(F130=1,SUM(E134:E139),SUM(D151:D155))</f>
        <v>95000</v>
      </c>
    </row>
    <row r="159" spans="1:7" s="51" customFormat="1" x14ac:dyDescent="0.2"/>
    <row r="160" spans="1:7" s="51" customFormat="1" ht="13.5" thickBot="1" x14ac:dyDescent="0.25"/>
    <row r="161" spans="1:7" s="36" customFormat="1" ht="27.95" customHeight="1" thickBot="1" x14ac:dyDescent="0.3">
      <c r="A161" s="66" t="s">
        <v>91</v>
      </c>
      <c r="B161" s="67"/>
      <c r="C161" s="67"/>
      <c r="D161" s="67"/>
      <c r="E161" s="67"/>
      <c r="F161" s="67"/>
      <c r="G161" s="67"/>
    </row>
    <row r="163" spans="1:7" ht="15.75" x14ac:dyDescent="0.25">
      <c r="A163" s="41" t="s">
        <v>95</v>
      </c>
    </row>
    <row r="164" spans="1:7" x14ac:dyDescent="0.2">
      <c r="A164" s="87" t="s">
        <v>102</v>
      </c>
      <c r="B164" s="88"/>
      <c r="C164" s="88"/>
      <c r="D164" s="88"/>
      <c r="E164" s="88"/>
    </row>
    <row r="165" spans="1:7" x14ac:dyDescent="0.2">
      <c r="A165" s="68"/>
    </row>
    <row r="166" spans="1:7" ht="41.25" customHeight="1" x14ac:dyDescent="0.2">
      <c r="A166" s="120" t="s">
        <v>106</v>
      </c>
      <c r="B166" s="120"/>
      <c r="C166" s="120"/>
      <c r="D166" s="120"/>
      <c r="E166" s="120"/>
      <c r="F166" s="120"/>
      <c r="G166" s="120"/>
    </row>
    <row r="167" spans="1:7" x14ac:dyDescent="0.2">
      <c r="A167" s="86"/>
      <c r="B167" s="86"/>
      <c r="C167" s="86"/>
      <c r="D167" s="86"/>
      <c r="E167" s="86"/>
      <c r="F167" s="86"/>
      <c r="G167" s="86"/>
    </row>
    <row r="168" spans="1:7" ht="13.5" thickBot="1" x14ac:dyDescent="0.25">
      <c r="A168" s="35" t="s">
        <v>103</v>
      </c>
    </row>
    <row r="169" spans="1:7" ht="13.5" thickBot="1" x14ac:dyDescent="0.25">
      <c r="C169" s="89">
        <v>0</v>
      </c>
    </row>
    <row r="170" spans="1:7" ht="13.5" thickBot="1" x14ac:dyDescent="0.25">
      <c r="C170" s="47" t="s">
        <v>105</v>
      </c>
    </row>
    <row r="171" spans="1:7" x14ac:dyDescent="0.2">
      <c r="B171" s="47" t="s">
        <v>99</v>
      </c>
      <c r="C171" s="33">
        <v>20</v>
      </c>
      <c r="D171" s="35" t="s">
        <v>97</v>
      </c>
    </row>
    <row r="172" spans="1:7" x14ac:dyDescent="0.2">
      <c r="B172" s="47" t="s">
        <v>100</v>
      </c>
      <c r="C172" s="34">
        <v>2</v>
      </c>
      <c r="D172" s="35" t="s">
        <v>42</v>
      </c>
    </row>
    <row r="173" spans="1:7" ht="13.5" thickBot="1" x14ac:dyDescent="0.25">
      <c r="B173" s="47" t="s">
        <v>104</v>
      </c>
      <c r="C173" s="82">
        <f>ROUND(C56*(((C172/100)*(1+(C172/100))^C171)/((1+(C172/100))^C171-1)),-3)</f>
        <v>8000</v>
      </c>
      <c r="D173" s="35" t="s">
        <v>98</v>
      </c>
    </row>
    <row r="174" spans="1:7" ht="13.5" thickBot="1" x14ac:dyDescent="0.25"/>
    <row r="175" spans="1:7" ht="24.95" customHeight="1" thickBot="1" x14ac:dyDescent="0.25">
      <c r="A175" s="69" t="s">
        <v>92</v>
      </c>
      <c r="B175" s="70"/>
      <c r="C175" s="107">
        <f>C158-C118-IF(C169=0,0,C173)</f>
        <v>34500</v>
      </c>
      <c r="D175" s="72"/>
    </row>
    <row r="176" spans="1:7" s="52" customFormat="1" ht="15" x14ac:dyDescent="0.25">
      <c r="A176" s="73"/>
    </row>
    <row r="177" spans="1:7" s="52" customFormat="1" ht="15" x14ac:dyDescent="0.25">
      <c r="A177" s="73"/>
    </row>
    <row r="178" spans="1:7" x14ac:dyDescent="0.2">
      <c r="A178" s="87" t="s">
        <v>96</v>
      </c>
      <c r="B178" s="88"/>
      <c r="C178" s="88"/>
    </row>
    <row r="179" spans="1:7" ht="13.5" thickBot="1" x14ac:dyDescent="0.25"/>
    <row r="180" spans="1:7" ht="24.95" customHeight="1" thickBot="1" x14ac:dyDescent="0.25">
      <c r="A180" s="69" t="s">
        <v>40</v>
      </c>
      <c r="B180" s="70"/>
      <c r="C180" s="108">
        <f>C56/(C158-C118)</f>
        <v>3.9710144927536231</v>
      </c>
      <c r="D180" s="71" t="s">
        <v>41</v>
      </c>
      <c r="E180" s="72"/>
    </row>
    <row r="182" spans="1:7" s="51" customFormat="1" ht="15.75" x14ac:dyDescent="0.25">
      <c r="A182" s="41" t="s">
        <v>94</v>
      </c>
      <c r="B182" s="52"/>
      <c r="C182" s="52"/>
      <c r="D182" s="52"/>
      <c r="E182" s="52"/>
      <c r="F182" s="35"/>
      <c r="G182" s="35"/>
    </row>
    <row r="183" spans="1:7" ht="40.5" customHeight="1" x14ac:dyDescent="0.2">
      <c r="A183" s="109" t="s">
        <v>101</v>
      </c>
      <c r="B183" s="109"/>
      <c r="C183" s="109"/>
      <c r="D183" s="109"/>
      <c r="E183" s="109"/>
      <c r="F183" s="109"/>
      <c r="G183" s="109"/>
    </row>
  </sheetData>
  <sheetProtection sheet="1" insertRows="0"/>
  <mergeCells count="21">
    <mergeCell ref="A1:G1"/>
    <mergeCell ref="F135:G135"/>
    <mergeCell ref="F136:G136"/>
    <mergeCell ref="F137:G137"/>
    <mergeCell ref="F138:G138"/>
    <mergeCell ref="A48:B48"/>
    <mergeCell ref="A51:B51"/>
    <mergeCell ref="A47:B47"/>
    <mergeCell ref="F47:G47"/>
    <mergeCell ref="F51:G51"/>
    <mergeCell ref="F52:G52"/>
    <mergeCell ref="F48:G48"/>
    <mergeCell ref="F49:G49"/>
    <mergeCell ref="F50:G50"/>
    <mergeCell ref="A183:G183"/>
    <mergeCell ref="F139:G139"/>
    <mergeCell ref="B143:C143"/>
    <mergeCell ref="A52:B52"/>
    <mergeCell ref="F133:G133"/>
    <mergeCell ref="F134:G134"/>
    <mergeCell ref="A166:G166"/>
  </mergeCells>
  <printOptions horizontalCentered="1"/>
  <pageMargins left="0" right="0" top="1.5" bottom="1" header="0" footer="0"/>
  <pageSetup paperSize="3" fitToWidth="3" fitToHeight="0" orientation="portrait" r:id="rId1"/>
  <headerFooter>
    <oddHeader>&amp;L&amp;G&amp;C
&amp;R&amp;"-,Bold"
Project 5087: Implementation of Innovative Biological Nutrient Removal Processes through Improvment of Control  Systems &amp;&amp;
Online Analytical Measurement Accuracy &amp; Reliability</oddHeader>
    <oddFooter xml:space="preserve">&amp;L&amp;G&amp;C&amp;P
</oddFooter>
  </headerFooter>
  <rowBreaks count="2" manualBreakCount="2">
    <brk id="58" max="16383" man="1"/>
    <brk id="119"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2f59a9-0c2b-4406-8df9-5bbf98d9d5bf" xsi:nil="true"/>
    <lcf76f155ced4ddcb4097134ff3c332f xmlns="74c9e310-4444-4f84-b433-4387183089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E42B7E9EAE63498A7D952B1310FDB9" ma:contentTypeVersion="17" ma:contentTypeDescription="Create a new document." ma:contentTypeScope="" ma:versionID="76c022ca810e442c6a05a8a0a139606d">
  <xsd:schema xmlns:xsd="http://www.w3.org/2001/XMLSchema" xmlns:xs="http://www.w3.org/2001/XMLSchema" xmlns:p="http://schemas.microsoft.com/office/2006/metadata/properties" xmlns:ns2="74c9e310-4444-4f84-b433-43871830895e" xmlns:ns3="dd2f59a9-0c2b-4406-8df9-5bbf98d9d5bf" targetNamespace="http://schemas.microsoft.com/office/2006/metadata/properties" ma:root="true" ma:fieldsID="a438dd7f8c0097b50e0c840136a7facc" ns2:_="" ns3:_="">
    <xsd:import namespace="74c9e310-4444-4f84-b433-43871830895e"/>
    <xsd:import namespace="dd2f59a9-0c2b-4406-8df9-5bbf98d9d5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e310-4444-4f84-b433-4387183089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3689333-dd1d-41f3-bc4f-e5c41cc3fd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2f59a9-0c2b-4406-8df9-5bbf98d9d5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7b04f9-f681-4f00-90d4-cfaf160f5d85}" ma:internalName="TaxCatchAll" ma:showField="CatchAllData" ma:web="dd2f59a9-0c2b-4406-8df9-5bbf98d9d5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8BDB57-3860-430B-A3B1-D254ED0461A0}">
  <ds:schemaRefs>
    <ds:schemaRef ds:uri="http://www.w3.org/XML/1998/namespace"/>
    <ds:schemaRef ds:uri="http://purl.org/dc/dcmitype/"/>
    <ds:schemaRef ds:uri="dd2f59a9-0c2b-4406-8df9-5bbf98d9d5bf"/>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4c9e310-4444-4f84-b433-43871830895e"/>
    <ds:schemaRef ds:uri="http://purl.org/dc/elements/1.1/"/>
  </ds:schemaRefs>
</ds:datastoreItem>
</file>

<file path=customXml/itemProps2.xml><?xml version="1.0" encoding="utf-8"?>
<ds:datastoreItem xmlns:ds="http://schemas.openxmlformats.org/officeDocument/2006/customXml" ds:itemID="{5975A573-9F13-45A1-9B5C-EDD8A60BB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e310-4444-4f84-b433-43871830895e"/>
    <ds:schemaRef ds:uri="dd2f59a9-0c2b-4406-8df9-5bbf98d9d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3058AB-DDE8-4094-9996-30FD0C69F0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Calculator</vt:lpstr>
      <vt:lpstr>Calculator!Print_Titles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Guswa</dc:creator>
  <cp:keywords/>
  <dc:description/>
  <cp:lastModifiedBy>Lizz Drumm</cp:lastModifiedBy>
  <cp:revision/>
  <cp:lastPrinted>2024-09-22T14:20:21Z</cp:lastPrinted>
  <dcterms:created xsi:type="dcterms:W3CDTF">2023-04-06T01:36:04Z</dcterms:created>
  <dcterms:modified xsi:type="dcterms:W3CDTF">2024-09-24T17:46:20Z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9dbfb2-99d1-4800-bc52-5e645ca43df1_Enabled">
    <vt:lpwstr>true</vt:lpwstr>
  </property>
  <property fmtid="{D5CDD505-2E9C-101B-9397-08002B2CF9AE}" pid="3" name="MSIP_Label_459dbfb2-99d1-4800-bc52-5e645ca43df1_SetDate">
    <vt:lpwstr>2023-06-19T19:44:09Z</vt:lpwstr>
  </property>
  <property fmtid="{D5CDD505-2E9C-101B-9397-08002B2CF9AE}" pid="4" name="MSIP_Label_459dbfb2-99d1-4800-bc52-5e645ca43df1_Method">
    <vt:lpwstr>Standard</vt:lpwstr>
  </property>
  <property fmtid="{D5CDD505-2E9C-101B-9397-08002B2CF9AE}" pid="5" name="MSIP_Label_459dbfb2-99d1-4800-bc52-5e645ca43df1_Name">
    <vt:lpwstr>defa4170-0d19-0005-0004-bc88714345d2</vt:lpwstr>
  </property>
  <property fmtid="{D5CDD505-2E9C-101B-9397-08002B2CF9AE}" pid="6" name="MSIP_Label_459dbfb2-99d1-4800-bc52-5e645ca43df1_SiteId">
    <vt:lpwstr>65580b2b-5e0d-4e60-a239-afb35fd31cde</vt:lpwstr>
  </property>
  <property fmtid="{D5CDD505-2E9C-101B-9397-08002B2CF9AE}" pid="7" name="MSIP_Label_459dbfb2-99d1-4800-bc52-5e645ca43df1_ActionId">
    <vt:lpwstr>65761b3e-87dd-4326-90cf-0971a7e9af8f</vt:lpwstr>
  </property>
  <property fmtid="{D5CDD505-2E9C-101B-9397-08002B2CF9AE}" pid="8" name="MSIP_Label_459dbfb2-99d1-4800-bc52-5e645ca43df1_ContentBits">
    <vt:lpwstr>0</vt:lpwstr>
  </property>
  <property fmtid="{D5CDD505-2E9C-101B-9397-08002B2CF9AE}" pid="9" name="ContentTypeId">
    <vt:lpwstr>0x01010065E42B7E9EAE63498A7D952B1310FDB9</vt:lpwstr>
  </property>
  <property fmtid="{D5CDD505-2E9C-101B-9397-08002B2CF9AE}" pid="10" name="MediaServiceImageTags">
    <vt:lpwstr/>
  </property>
</Properties>
</file>